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5280" windowHeight="12000" tabRatio="852" activeTab="0"/>
  </bookViews>
  <sheets>
    <sheet name="JC" sheetId="1" r:id="rId1"/>
    <sheet name="Initial Study " sheetId="2" r:id="rId2"/>
    <sheet name="Lighting Study" sheetId="3" r:id="rId3"/>
    <sheet name="Turf Study" sheetId="4" r:id="rId4"/>
    <sheet name="MISC" sheetId="5" r:id="rId5"/>
    <sheet name="LSA Initial Study" sheetId="6" r:id="rId6"/>
    <sheet name="LSA EIR" sheetId="7" r:id="rId7"/>
    <sheet name="ELS" sheetId="8" r:id="rId8"/>
    <sheet name="BFK" sheetId="9" r:id="rId9"/>
    <sheet name="Treadwell &amp; Rollo" sheetId="10" r:id="rId10"/>
    <sheet name="Legal" sheetId="11" r:id="rId11"/>
  </sheets>
  <definedNames>
    <definedName name="_xlnm.Print_Area" localSheetId="0">'JC'!$A$1:$H$115</definedName>
  </definedNames>
  <calcPr fullCalcOnLoad="1"/>
</workbook>
</file>

<file path=xl/comments1.xml><?xml version="1.0" encoding="utf-8"?>
<comments xmlns="http://schemas.openxmlformats.org/spreadsheetml/2006/main">
  <authors>
    <author>Ken Lee</author>
  </authors>
  <commentList>
    <comment ref="D51" authorId="0">
      <text>
        <r>
          <rPr>
            <b/>
            <sz val="9"/>
            <rFont val="Tahoma"/>
            <family val="0"/>
          </rPr>
          <t>Ken Lee:</t>
        </r>
        <r>
          <rPr>
            <sz val="9"/>
            <rFont val="Tahoma"/>
            <family val="0"/>
          </rPr>
          <t xml:space="preserve">
FY 10/11, Nov. 01, 2010
</t>
        </r>
      </text>
    </comment>
  </commentList>
</comments>
</file>

<file path=xl/sharedStrings.xml><?xml version="1.0" encoding="utf-8"?>
<sst xmlns="http://schemas.openxmlformats.org/spreadsheetml/2006/main" count="192" uniqueCount="135">
  <si>
    <t xml:space="preserve"> </t>
  </si>
  <si>
    <t>Res.#25-10 ($26,200)</t>
  </si>
  <si>
    <t>0432.006.001</t>
  </si>
  <si>
    <t>City</t>
  </si>
  <si>
    <t>FY 10-11</t>
  </si>
  <si>
    <t>Replica Copy</t>
  </si>
  <si>
    <t>Carlile Macy</t>
  </si>
  <si>
    <t>Wiltec</t>
  </si>
  <si>
    <t>FY 10/11</t>
  </si>
  <si>
    <t>Burke, Williams &amp; Sorens</t>
  </si>
  <si>
    <t xml:space="preserve">   Misc. (Replica copy, Wiltec, Carlile Macys, Burke,williams&amp;Sorens)</t>
  </si>
  <si>
    <t>Bailey Fence Co.</t>
  </si>
  <si>
    <t>Beginning Balance as of 7/1/2011</t>
  </si>
  <si>
    <t>Private Contribution: 11/1/2011</t>
  </si>
  <si>
    <t>Total funding</t>
  </si>
  <si>
    <t>FY 2010-11 Expenditures (to date)</t>
  </si>
  <si>
    <t xml:space="preserve"> LSA for EIR</t>
  </si>
  <si>
    <t xml:space="preserve"> Legal</t>
  </si>
  <si>
    <t xml:space="preserve"> Misc.</t>
  </si>
  <si>
    <t>Moraga Canyon Sports Fields</t>
  </si>
  <si>
    <t>Total beginning balance</t>
  </si>
  <si>
    <t xml:space="preserve">  Blair accounts </t>
  </si>
  <si>
    <t xml:space="preserve">  Coaches Field Improvement</t>
  </si>
  <si>
    <t>Since Inception</t>
  </si>
  <si>
    <t xml:space="preserve">   Misc. </t>
  </si>
  <si>
    <t>Vendor</t>
  </si>
  <si>
    <t>Moran Engineering</t>
  </si>
  <si>
    <t>Moran Engrng</t>
  </si>
  <si>
    <t xml:space="preserve">Legal Expense for Blair Park </t>
  </si>
  <si>
    <t>Payment Date</t>
  </si>
  <si>
    <t xml:space="preserve">Acct. </t>
  </si>
  <si>
    <t>Total Legal Expense paid</t>
  </si>
  <si>
    <t>Total paid to the Lozano Smith</t>
  </si>
  <si>
    <t>Total paid to Burke, Williams &amp; Sorens</t>
  </si>
  <si>
    <t>Res.# 92-10 ($25,000)</t>
  </si>
  <si>
    <t>$43,530, Contribution(07/18/2011)</t>
  </si>
  <si>
    <t>Spending</t>
  </si>
  <si>
    <t>Private Funds</t>
  </si>
  <si>
    <t>Total payment</t>
  </si>
  <si>
    <t>Total Lighting Study</t>
  </si>
  <si>
    <t>Total Initial Study</t>
  </si>
  <si>
    <t>Total Turf Study</t>
  </si>
  <si>
    <t>Total LSA Initial Study</t>
  </si>
  <si>
    <t>Total LSA EIR</t>
  </si>
  <si>
    <t>Total ELS</t>
  </si>
  <si>
    <t>Total BFK</t>
  </si>
  <si>
    <t>Total Treadwell &amp; Rollo</t>
  </si>
  <si>
    <t>Total Miscellaneous</t>
  </si>
  <si>
    <t xml:space="preserve">City Money </t>
  </si>
  <si>
    <t>Moraga Canyon (Blair Park) Study</t>
  </si>
  <si>
    <t>Expenditures to date</t>
  </si>
  <si>
    <t>Total</t>
  </si>
  <si>
    <t>Total Expenditures</t>
  </si>
  <si>
    <t>Remaining Balance</t>
  </si>
  <si>
    <t>Fund 127-0432-004-000</t>
  </si>
  <si>
    <t>Geotech Et Al</t>
  </si>
  <si>
    <t>EIR</t>
  </si>
  <si>
    <t>Appropriation Sources</t>
  </si>
  <si>
    <t xml:space="preserve"> Private Contributions (Steven Ellis)</t>
  </si>
  <si>
    <t>Total Appropriation Sources</t>
  </si>
  <si>
    <t xml:space="preserve"> ELS (architecture design)</t>
  </si>
  <si>
    <t xml:space="preserve"> BKF (survey)</t>
  </si>
  <si>
    <t xml:space="preserve"> Treadwell and Rollo</t>
  </si>
  <si>
    <t>LSA</t>
  </si>
  <si>
    <t>Remaining amount</t>
  </si>
  <si>
    <t xml:space="preserve"> Private Contributions (initial environmental studies)</t>
  </si>
  <si>
    <t>Amount</t>
  </si>
  <si>
    <t>Design/Study</t>
  </si>
  <si>
    <t xml:space="preserve"> City of Piedmont</t>
  </si>
  <si>
    <t>FY 06/07</t>
  </si>
  <si>
    <t>FY 07/08</t>
  </si>
  <si>
    <t>FY 08/09</t>
  </si>
  <si>
    <t>FY 09/10</t>
  </si>
  <si>
    <t>Coaches/Blair EIR</t>
  </si>
  <si>
    <t>127-0434-034-000</t>
  </si>
  <si>
    <t>Blair Park Study</t>
  </si>
  <si>
    <t>127-0432-006-001</t>
  </si>
  <si>
    <t xml:space="preserve"> LSA</t>
  </si>
  <si>
    <t>Remaining balance</t>
  </si>
  <si>
    <t>127-0434-013-000</t>
  </si>
  <si>
    <t>ELS</t>
  </si>
  <si>
    <t>Treadwell &amp; Rollo</t>
  </si>
  <si>
    <t>BKF Engineers</t>
  </si>
  <si>
    <t>127.0434.034.000</t>
  </si>
  <si>
    <t>Lozano Smith</t>
  </si>
  <si>
    <t>Singer/Philip</t>
  </si>
  <si>
    <t>127.0434.013.000</t>
  </si>
  <si>
    <t>Callander Assoc.</t>
  </si>
  <si>
    <t>Cora Wood</t>
  </si>
  <si>
    <t>SFE</t>
  </si>
  <si>
    <t>Benson Lee</t>
  </si>
  <si>
    <t>Philip Singer</t>
  </si>
  <si>
    <t>Harris &amp; Assoc.</t>
  </si>
  <si>
    <t>Ford Graphics</t>
  </si>
  <si>
    <t>Carlisle Macy</t>
  </si>
  <si>
    <t>Visual Impact Analysis</t>
  </si>
  <si>
    <t>Grand Copy Center</t>
  </si>
  <si>
    <t>0434.013.000</t>
  </si>
  <si>
    <t xml:space="preserve">   ELS</t>
  </si>
  <si>
    <t xml:space="preserve">   Legal</t>
  </si>
  <si>
    <t>Moraga Canyon Sports Fields Project</t>
  </si>
  <si>
    <t>Appropriations to date</t>
  </si>
  <si>
    <t>City (Blair)</t>
  </si>
  <si>
    <t>Private Funding</t>
  </si>
  <si>
    <t>CIP Field "Savings" Fund</t>
  </si>
  <si>
    <t>As of 03/15/2010</t>
  </si>
  <si>
    <t>Expended to Date:</t>
  </si>
  <si>
    <t xml:space="preserve">   FY 06-07</t>
  </si>
  <si>
    <t xml:space="preserve">   FY 07-08</t>
  </si>
  <si>
    <t xml:space="preserve">   FY 08-09</t>
  </si>
  <si>
    <t xml:space="preserve">   FY 09-10</t>
  </si>
  <si>
    <t xml:space="preserve">   Initial Study (Coaches)</t>
  </si>
  <si>
    <t xml:space="preserve">   Lighting Study (Coaches)</t>
  </si>
  <si>
    <t xml:space="preserve">   Turf Study (Coaches)</t>
  </si>
  <si>
    <t xml:space="preserve">   LSA for Blair Initial Study</t>
  </si>
  <si>
    <t xml:space="preserve">   LSA for EIR</t>
  </si>
  <si>
    <t xml:space="preserve">   LSA for Reimburseable</t>
  </si>
  <si>
    <t xml:space="preserve">   BFK Engineers (Survey)</t>
  </si>
  <si>
    <t xml:space="preserve">   Treadwell and Rollo</t>
  </si>
  <si>
    <t xml:space="preserve">   LSA Balance for EIR</t>
  </si>
  <si>
    <t>0434.034.000</t>
  </si>
  <si>
    <t>0432.004.000</t>
  </si>
  <si>
    <t>Sources of Fund</t>
  </si>
  <si>
    <t>Appropriated</t>
  </si>
  <si>
    <t>Field Improvement</t>
  </si>
  <si>
    <t>Account number</t>
  </si>
  <si>
    <t xml:space="preserve">   ELS (misc.)</t>
  </si>
  <si>
    <t>Res.# 42-07 ($100,000)</t>
  </si>
  <si>
    <t>Res.#52-08 ($45,000)</t>
  </si>
  <si>
    <t>Res.# 95-08 ($70,000)</t>
  </si>
  <si>
    <t>Res.#03-09 ($165,000)</t>
  </si>
  <si>
    <t>Res.# 11-07 ($250,000)</t>
  </si>
  <si>
    <t>Res.# 42-07 ($300,000)</t>
  </si>
  <si>
    <t>FY06/07 Budget ($50,000)</t>
  </si>
  <si>
    <t>FY06/07 Budget ($100,000)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</si>
</sst>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[$-409]dddd\,\ mmmm\ dd\,\ yyyy"/>
    <numFmt numFmtId="166" formatCode="mm/dd/yy;@"/>
    <numFmt numFmtId="167" formatCode="[$-409]mmmm\ d\,\ yyyy;@"/>
    <numFmt numFmtId="168" formatCode="#,##0.0000"/>
    <numFmt numFmtId="169" formatCode="[$-409]d\-mmm\-yy;@"/>
    <numFmt numFmtId="170" formatCode="[$-F800]dddd\,\ mmmm\ dd\,\ yyyy"/>
    <numFmt numFmtId="171" formatCode="&quot;$&quot;#,##0"/>
    <numFmt numFmtId="172" formatCode="_(* #,##0_);_(* \(#,##0\);_(* &quot;-&quot;??_);_(@_)"/>
    <numFmt numFmtId="173" formatCode="00000"/>
    <numFmt numFmtId="174" formatCode="#,##0.0_);\(#,##0.0\)"/>
    <numFmt numFmtId="175" formatCode="&quot;$&quot;#,##0.00"/>
    <numFmt numFmtId="176" formatCode="&quot;$&quot;#,##0.0_);\(&quot;$&quot;#,##0.0\)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0"/>
    </font>
    <font>
      <sz val="11"/>
      <name val="Times New Roman"/>
      <family val="1"/>
    </font>
    <font>
      <u val="single"/>
      <sz val="11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/>
    </xf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1" xfId="0" applyNumberFormat="1" applyFont="1" applyFill="1" applyBorder="1" applyAlignment="1" quotePrefix="1">
      <alignment horizontal="center"/>
    </xf>
    <xf numFmtId="37" fontId="1" fillId="0" borderId="1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 horizontal="center"/>
    </xf>
    <xf numFmtId="37" fontId="2" fillId="0" borderId="7" xfId="0" applyNumberFormat="1" applyFont="1" applyFill="1" applyBorder="1" applyAlignment="1">
      <alignment horizontal="left"/>
    </xf>
    <xf numFmtId="37" fontId="1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3" fontId="0" fillId="0" borderId="1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Fill="1" applyAlignment="1">
      <alignment horizontal="center"/>
    </xf>
    <xf numFmtId="167" fontId="1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37" fontId="2" fillId="0" borderId="5" xfId="0" applyNumberFormat="1" applyFont="1" applyFill="1" applyBorder="1" applyAlignment="1">
      <alignment/>
    </xf>
    <xf numFmtId="37" fontId="1" fillId="0" borderId="8" xfId="0" applyNumberFormat="1" applyFont="1" applyBorder="1" applyAlignment="1">
      <alignment horizontal="center"/>
    </xf>
    <xf numFmtId="37" fontId="2" fillId="0" borderId="2" xfId="0" applyNumberFormat="1" applyFont="1" applyFill="1" applyBorder="1" applyAlignment="1">
      <alignment/>
    </xf>
    <xf numFmtId="37" fontId="2" fillId="0" borderId="2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0" xfId="0" applyNumberFormat="1" applyFont="1" applyFill="1" applyAlignment="1">
      <alignment horizontal="center"/>
    </xf>
    <xf numFmtId="5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5" xfId="0" applyNumberFormat="1" applyFont="1" applyFill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5" fontId="2" fillId="0" borderId="0" xfId="0" applyNumberFormat="1" applyFont="1" applyFill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2" fillId="0" borderId="9" xfId="0" applyNumberFormat="1" applyFont="1" applyFill="1" applyBorder="1" applyAlignment="1">
      <alignment horizontal="center"/>
    </xf>
    <xf numFmtId="5" fontId="2" fillId="0" borderId="9" xfId="0" applyNumberFormat="1" applyFont="1" applyFill="1" applyBorder="1" applyAlignment="1">
      <alignment horizontal="center"/>
    </xf>
    <xf numFmtId="5" fontId="1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7" fontId="1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10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13" fillId="0" borderId="0" xfId="0" applyNumberFormat="1" applyFont="1" applyFill="1" applyAlignment="1">
      <alignment horizontal="center"/>
    </xf>
    <xf numFmtId="37" fontId="1" fillId="0" borderId="3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5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/>
    </xf>
    <xf numFmtId="175" fontId="17" fillId="0" borderId="9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37" fontId="1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37" fontId="1" fillId="0" borderId="6" xfId="0" applyNumberFormat="1" applyFont="1" applyBorder="1" applyAlignment="1">
      <alignment horizontal="center"/>
    </xf>
    <xf numFmtId="43" fontId="18" fillId="0" borderId="0" xfId="15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7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7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4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7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37" fontId="20" fillId="0" borderId="0" xfId="20" applyNumberFormat="1" applyFont="1" applyFill="1" applyAlignment="1" applyProtection="1">
      <alignment horizontal="center"/>
      <protection/>
    </xf>
    <xf numFmtId="37" fontId="19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94</xdr:row>
      <xdr:rowOff>180975</xdr:rowOff>
    </xdr:from>
    <xdr:to>
      <xdr:col>1</xdr:col>
      <xdr:colOff>714375</xdr:colOff>
      <xdr:row>96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2428875" y="5934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95</xdr:row>
      <xdr:rowOff>9525</xdr:rowOff>
    </xdr:from>
    <xdr:to>
      <xdr:col>3</xdr:col>
      <xdr:colOff>533400</xdr:colOff>
      <xdr:row>95</xdr:row>
      <xdr:rowOff>180975</xdr:rowOff>
    </xdr:to>
    <xdr:sp>
      <xdr:nvSpPr>
        <xdr:cNvPr id="2" name="Line 3"/>
        <xdr:cNvSpPr>
          <a:spLocks/>
        </xdr:cNvSpPr>
      </xdr:nvSpPr>
      <xdr:spPr>
        <a:xfrm flipH="1">
          <a:off x="2752725" y="59340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95</xdr:row>
      <xdr:rowOff>9525</xdr:rowOff>
    </xdr:from>
    <xdr:to>
      <xdr:col>3</xdr:col>
      <xdr:colOff>571500</xdr:colOff>
      <xdr:row>96</xdr:row>
      <xdr:rowOff>9525</xdr:rowOff>
    </xdr:to>
    <xdr:sp>
      <xdr:nvSpPr>
        <xdr:cNvPr id="3" name="Line 4"/>
        <xdr:cNvSpPr>
          <a:spLocks/>
        </xdr:cNvSpPr>
      </xdr:nvSpPr>
      <xdr:spPr>
        <a:xfrm>
          <a:off x="3848100" y="5934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94</xdr:row>
      <xdr:rowOff>180975</xdr:rowOff>
    </xdr:from>
    <xdr:to>
      <xdr:col>5</xdr:col>
      <xdr:colOff>666750</xdr:colOff>
      <xdr:row>96</xdr:row>
      <xdr:rowOff>9525</xdr:rowOff>
    </xdr:to>
    <xdr:sp>
      <xdr:nvSpPr>
        <xdr:cNvPr id="4" name="Line 5"/>
        <xdr:cNvSpPr>
          <a:spLocks/>
        </xdr:cNvSpPr>
      </xdr:nvSpPr>
      <xdr:spPr>
        <a:xfrm>
          <a:off x="2514600" y="59340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16"/>
  <sheetViews>
    <sheetView tabSelected="1" zoomScale="150" zoomScaleNormal="150" workbookViewId="0" topLeftCell="A57">
      <selection activeCell="H117" sqref="H117"/>
    </sheetView>
  </sheetViews>
  <sheetFormatPr defaultColWidth="9.140625" defaultRowHeight="12.75"/>
  <cols>
    <col min="1" max="1" width="26.7109375" style="44" customWidth="1"/>
    <col min="2" max="2" width="19.8515625" style="46" customWidth="1"/>
    <col min="3" max="3" width="3.00390625" style="47" customWidth="1"/>
    <col min="4" max="4" width="16.28125" style="46" bestFit="1" customWidth="1"/>
    <col min="5" max="5" width="3.00390625" style="46" customWidth="1"/>
    <col min="6" max="6" width="21.140625" style="47" customWidth="1"/>
    <col min="7" max="7" width="3.28125" style="48" customWidth="1"/>
    <col min="8" max="8" width="14.421875" style="3" customWidth="1"/>
    <col min="9" max="9" width="11.8515625" style="44" customWidth="1"/>
    <col min="10" max="16384" width="9.140625" style="44" customWidth="1"/>
  </cols>
  <sheetData>
    <row r="1" ht="15.75" hidden="1">
      <c r="A1" s="43" t="s">
        <v>100</v>
      </c>
    </row>
    <row r="2" ht="15.75" hidden="1">
      <c r="A2" s="51" t="s">
        <v>105</v>
      </c>
    </row>
    <row r="3" ht="15.75" hidden="1">
      <c r="A3" s="51"/>
    </row>
    <row r="4" spans="1:9" ht="15" hidden="1">
      <c r="A4" s="1"/>
      <c r="B4" s="49" t="s">
        <v>102</v>
      </c>
      <c r="C4" s="50"/>
      <c r="D4" s="49" t="s">
        <v>103</v>
      </c>
      <c r="E4" s="49"/>
      <c r="F4" s="50" t="s">
        <v>104</v>
      </c>
      <c r="G4" s="2"/>
      <c r="I4" s="1"/>
    </row>
    <row r="5" spans="1:9" ht="15" hidden="1">
      <c r="A5" s="1"/>
      <c r="B5" s="49"/>
      <c r="C5" s="50"/>
      <c r="D5" s="49"/>
      <c r="E5" s="49"/>
      <c r="F5" s="50"/>
      <c r="G5" s="2"/>
      <c r="I5" s="1"/>
    </row>
    <row r="6" spans="1:9" ht="15" hidden="1">
      <c r="A6" s="52" t="s">
        <v>101</v>
      </c>
      <c r="B6" s="53">
        <v>220000</v>
      </c>
      <c r="C6" s="28"/>
      <c r="D6" s="53">
        <v>210000</v>
      </c>
      <c r="E6" s="53"/>
      <c r="F6" s="28">
        <v>750000</v>
      </c>
      <c r="G6" s="2"/>
      <c r="I6" s="1"/>
    </row>
    <row r="7" spans="1:9" ht="15" hidden="1">
      <c r="A7" s="1"/>
      <c r="B7" s="3"/>
      <c r="C7" s="29"/>
      <c r="D7" s="3"/>
      <c r="E7" s="3"/>
      <c r="F7" s="29"/>
      <c r="G7" s="2"/>
      <c r="I7" s="1"/>
    </row>
    <row r="8" spans="1:9" ht="15" hidden="1">
      <c r="A8" s="1"/>
      <c r="B8" s="3"/>
      <c r="C8" s="29"/>
      <c r="D8" s="3"/>
      <c r="E8" s="3"/>
      <c r="F8" s="29"/>
      <c r="G8" s="2"/>
      <c r="I8" s="1"/>
    </row>
    <row r="9" spans="1:9" ht="15" hidden="1">
      <c r="A9" s="1" t="s">
        <v>106</v>
      </c>
      <c r="B9" s="3"/>
      <c r="C9" s="29"/>
      <c r="D9" s="3"/>
      <c r="E9" s="3"/>
      <c r="F9" s="29"/>
      <c r="G9" s="2"/>
      <c r="I9" s="1"/>
    </row>
    <row r="10" spans="1:9" ht="15" hidden="1">
      <c r="A10" s="32" t="s">
        <v>107</v>
      </c>
      <c r="B10" s="3"/>
      <c r="C10" s="29"/>
      <c r="D10" s="3"/>
      <c r="E10" s="3"/>
      <c r="F10" s="22">
        <v>35386.59</v>
      </c>
      <c r="G10" s="2"/>
      <c r="I10" s="1"/>
    </row>
    <row r="11" spans="1:9" ht="15" hidden="1">
      <c r="A11" s="32" t="s">
        <v>108</v>
      </c>
      <c r="B11" s="3"/>
      <c r="C11" s="29"/>
      <c r="D11" s="3"/>
      <c r="E11" s="3"/>
      <c r="F11" s="22">
        <v>27942</v>
      </c>
      <c r="G11" s="2"/>
      <c r="I11" s="1"/>
    </row>
    <row r="12" spans="1:9" ht="15" hidden="1">
      <c r="A12" s="32" t="s">
        <v>109</v>
      </c>
      <c r="B12" s="3"/>
      <c r="C12" s="29"/>
      <c r="D12" s="3"/>
      <c r="E12" s="3"/>
      <c r="F12" s="22">
        <v>31713</v>
      </c>
      <c r="G12" s="2"/>
      <c r="I12" s="1"/>
    </row>
    <row r="13" spans="1:9" ht="15" hidden="1">
      <c r="A13" s="32" t="s">
        <v>110</v>
      </c>
      <c r="B13" s="5"/>
      <c r="C13" s="29"/>
      <c r="D13" s="5"/>
      <c r="E13" s="3"/>
      <c r="F13" s="31"/>
      <c r="G13" s="2"/>
      <c r="I13" s="1"/>
    </row>
    <row r="14" spans="1:9" ht="15" hidden="1">
      <c r="A14" s="54" t="s">
        <v>52</v>
      </c>
      <c r="B14" s="21">
        <f>SUM(B10:B13)</f>
        <v>0</v>
      </c>
      <c r="C14" s="28"/>
      <c r="D14" s="21">
        <f>SUM(D10:D13)</f>
        <v>0</v>
      </c>
      <c r="E14" s="53"/>
      <c r="F14" s="21">
        <f>SUM(F10:F13)</f>
        <v>95041.59</v>
      </c>
      <c r="G14" s="2"/>
      <c r="I14" s="1"/>
    </row>
    <row r="15" spans="1:9" ht="15" hidden="1">
      <c r="A15" s="1"/>
      <c r="B15" s="3"/>
      <c r="C15" s="29"/>
      <c r="D15" s="3"/>
      <c r="E15" s="3"/>
      <c r="F15" s="29"/>
      <c r="G15" s="2"/>
      <c r="I15" s="1"/>
    </row>
    <row r="16" spans="1:9" ht="15" hidden="1">
      <c r="A16" s="1"/>
      <c r="B16" s="3"/>
      <c r="C16" s="29"/>
      <c r="D16" s="3"/>
      <c r="E16" s="3"/>
      <c r="F16" s="29"/>
      <c r="G16" s="2"/>
      <c r="I16" s="1"/>
    </row>
    <row r="17" spans="1:9" ht="15" hidden="1">
      <c r="A17" s="24" t="s">
        <v>78</v>
      </c>
      <c r="B17" s="53">
        <f>B6-B14</f>
        <v>220000</v>
      </c>
      <c r="C17" s="28"/>
      <c r="D17" s="53">
        <f>D6-D14</f>
        <v>210000</v>
      </c>
      <c r="E17" s="53"/>
      <c r="F17" s="28">
        <f>F6-F14</f>
        <v>654958.41</v>
      </c>
      <c r="G17" s="2"/>
      <c r="I17" s="1"/>
    </row>
    <row r="18" spans="1:9" ht="15" hidden="1">
      <c r="A18" s="52"/>
      <c r="B18" s="53"/>
      <c r="C18" s="28"/>
      <c r="D18" s="53"/>
      <c r="E18" s="53"/>
      <c r="F18" s="28"/>
      <c r="G18" s="2"/>
      <c r="I18" s="1"/>
    </row>
    <row r="19" spans="1:9" ht="15" hidden="1">
      <c r="A19" s="1"/>
      <c r="B19" s="3"/>
      <c r="C19" s="29"/>
      <c r="D19" s="3"/>
      <c r="E19" s="3"/>
      <c r="F19" s="29"/>
      <c r="G19" s="2"/>
      <c r="I19" s="1"/>
    </row>
    <row r="20" spans="1:9" ht="15" hidden="1">
      <c r="A20" s="1"/>
      <c r="B20" s="3"/>
      <c r="C20" s="29"/>
      <c r="D20" s="3"/>
      <c r="E20" s="3"/>
      <c r="F20" s="29"/>
      <c r="G20" s="2"/>
      <c r="I20" s="1"/>
    </row>
    <row r="21" spans="1:9" ht="15" hidden="1">
      <c r="A21" s="1"/>
      <c r="B21" s="3"/>
      <c r="C21" s="29"/>
      <c r="D21" s="3"/>
      <c r="E21" s="3"/>
      <c r="F21" s="29"/>
      <c r="G21" s="2"/>
      <c r="I21" s="1"/>
    </row>
    <row r="22" spans="1:9" ht="15" hidden="1">
      <c r="A22" s="1"/>
      <c r="B22" s="3"/>
      <c r="C22" s="29"/>
      <c r="D22" s="3"/>
      <c r="E22" s="3"/>
      <c r="F22" s="29"/>
      <c r="G22" s="2"/>
      <c r="I22" s="1"/>
    </row>
    <row r="23" spans="1:9" ht="15" hidden="1">
      <c r="A23" s="1"/>
      <c r="B23" s="3"/>
      <c r="C23" s="29"/>
      <c r="D23" s="3"/>
      <c r="E23" s="3"/>
      <c r="F23" s="29"/>
      <c r="G23" s="2"/>
      <c r="I23" s="1"/>
    </row>
    <row r="24" spans="1:9" ht="15" hidden="1">
      <c r="A24" s="146" t="s">
        <v>19</v>
      </c>
      <c r="B24" s="147"/>
      <c r="C24" s="29"/>
      <c r="D24" s="3"/>
      <c r="E24" s="3"/>
      <c r="F24" s="29"/>
      <c r="G24" s="2"/>
      <c r="I24" s="1"/>
    </row>
    <row r="25" spans="1:9" ht="15" hidden="1">
      <c r="A25" s="148" t="s">
        <v>4</v>
      </c>
      <c r="B25" s="149"/>
      <c r="C25" s="29"/>
      <c r="D25" s="3"/>
      <c r="E25" s="3"/>
      <c r="F25" s="29"/>
      <c r="G25" s="2"/>
      <c r="I25" s="1"/>
    </row>
    <row r="26" spans="1:9" ht="15" hidden="1">
      <c r="A26" s="90"/>
      <c r="B26" s="10"/>
      <c r="C26" s="29"/>
      <c r="D26" s="3"/>
      <c r="E26" s="3"/>
      <c r="F26" s="29"/>
      <c r="G26" s="2"/>
      <c r="I26" s="1"/>
    </row>
    <row r="27" spans="1:9" ht="15" hidden="1">
      <c r="A27" s="90" t="s">
        <v>12</v>
      </c>
      <c r="B27" s="10"/>
      <c r="C27" s="29"/>
      <c r="D27" s="3"/>
      <c r="E27" s="3"/>
      <c r="F27" s="29"/>
      <c r="G27" s="2"/>
      <c r="I27" s="1"/>
    </row>
    <row r="28" spans="1:9" ht="15" hidden="1">
      <c r="A28" s="90" t="s">
        <v>21</v>
      </c>
      <c r="B28" s="10">
        <f>123168</f>
        <v>123168</v>
      </c>
      <c r="C28" s="29"/>
      <c r="D28" s="3"/>
      <c r="E28" s="3"/>
      <c r="F28" s="29"/>
      <c r="G28" s="2"/>
      <c r="I28" s="1"/>
    </row>
    <row r="29" spans="1:9" ht="15" hidden="1">
      <c r="A29" s="90" t="s">
        <v>22</v>
      </c>
      <c r="B29" s="11">
        <f>653575</f>
        <v>653575</v>
      </c>
      <c r="C29" s="29"/>
      <c r="D29" s="3"/>
      <c r="E29" s="3"/>
      <c r="F29" s="29"/>
      <c r="G29" s="2"/>
      <c r="I29" s="1"/>
    </row>
    <row r="30" spans="1:9" ht="15" hidden="1">
      <c r="A30" s="90" t="s">
        <v>20</v>
      </c>
      <c r="B30" s="10">
        <f>B29+B28</f>
        <v>776743</v>
      </c>
      <c r="C30" s="29"/>
      <c r="D30" s="3"/>
      <c r="E30" s="3"/>
      <c r="F30" s="29"/>
      <c r="G30" s="2"/>
      <c r="I30" s="1"/>
    </row>
    <row r="31" spans="1:9" ht="15" hidden="1">
      <c r="A31" s="90" t="s">
        <v>13</v>
      </c>
      <c r="B31" s="11">
        <f>25000</f>
        <v>25000</v>
      </c>
      <c r="C31" s="29"/>
      <c r="D31" s="3"/>
      <c r="E31" s="3"/>
      <c r="F31" s="29"/>
      <c r="G31" s="2"/>
      <c r="I31" s="1"/>
    </row>
    <row r="32" spans="1:9" ht="15" hidden="1">
      <c r="A32" s="90" t="s">
        <v>14</v>
      </c>
      <c r="B32" s="10">
        <f>B31+B30</f>
        <v>801743</v>
      </c>
      <c r="C32" s="29"/>
      <c r="D32" s="3"/>
      <c r="E32" s="3"/>
      <c r="F32" s="29"/>
      <c r="G32" s="2"/>
      <c r="I32" s="1"/>
    </row>
    <row r="33" spans="1:9" ht="15" hidden="1">
      <c r="A33" s="90"/>
      <c r="B33" s="10"/>
      <c r="C33" s="29"/>
      <c r="D33" s="3"/>
      <c r="E33" s="3"/>
      <c r="F33" s="29"/>
      <c r="G33" s="2"/>
      <c r="I33" s="1"/>
    </row>
    <row r="34" spans="1:9" ht="15" hidden="1">
      <c r="A34" s="90" t="s">
        <v>15</v>
      </c>
      <c r="B34" s="10"/>
      <c r="C34" s="29"/>
      <c r="D34" s="3"/>
      <c r="E34" s="3"/>
      <c r="F34" s="29"/>
      <c r="G34" s="2"/>
      <c r="I34" s="1"/>
    </row>
    <row r="35" spans="1:9" ht="15" hidden="1">
      <c r="A35" s="90" t="s">
        <v>16</v>
      </c>
      <c r="B35" s="98">
        <f>33844</f>
        <v>33844</v>
      </c>
      <c r="C35" s="29"/>
      <c r="D35" s="3"/>
      <c r="E35" s="3"/>
      <c r="F35" s="29"/>
      <c r="G35" s="2"/>
      <c r="I35" s="1"/>
    </row>
    <row r="36" spans="1:9" ht="15" hidden="1">
      <c r="A36" s="90" t="s">
        <v>17</v>
      </c>
      <c r="B36" s="98">
        <f>38116</f>
        <v>38116</v>
      </c>
      <c r="C36" s="29"/>
      <c r="D36" s="3"/>
      <c r="E36" s="3"/>
      <c r="F36" s="29">
        <f>2001000</f>
        <v>2001000</v>
      </c>
      <c r="G36" s="2"/>
      <c r="I36" s="1"/>
    </row>
    <row r="37" spans="1:9" ht="15" hidden="1">
      <c r="A37" s="90" t="s">
        <v>18</v>
      </c>
      <c r="B37" s="99">
        <f>12568</f>
        <v>12568</v>
      </c>
      <c r="C37" s="29"/>
      <c r="D37" s="3"/>
      <c r="E37" s="3"/>
      <c r="F37" s="29">
        <f>1800000</f>
        <v>1800000</v>
      </c>
      <c r="G37" s="2"/>
      <c r="H37" s="92">
        <f>F36/F37</f>
        <v>1.1116666666666666</v>
      </c>
      <c r="I37" s="1"/>
    </row>
    <row r="38" spans="1:9" ht="15" hidden="1">
      <c r="A38" s="90" t="s">
        <v>52</v>
      </c>
      <c r="B38" s="10">
        <f>SUM(B35:B37)</f>
        <v>84528</v>
      </c>
      <c r="C38" s="29"/>
      <c r="D38" s="3"/>
      <c r="E38" s="3"/>
      <c r="F38" s="29"/>
      <c r="G38" s="2"/>
      <c r="I38" s="1"/>
    </row>
    <row r="39" spans="1:9" ht="15" hidden="1">
      <c r="A39" s="90"/>
      <c r="B39" s="10"/>
      <c r="C39" s="29"/>
      <c r="D39" s="3"/>
      <c r="E39" s="3"/>
      <c r="F39" s="29"/>
      <c r="G39" s="2"/>
      <c r="I39" s="1"/>
    </row>
    <row r="40" spans="1:9" ht="15" hidden="1">
      <c r="A40" s="91" t="s">
        <v>53</v>
      </c>
      <c r="B40" s="11">
        <f>B32-B38</f>
        <v>717215</v>
      </c>
      <c r="C40" s="29"/>
      <c r="D40" s="3"/>
      <c r="E40" s="3"/>
      <c r="F40" s="29"/>
      <c r="G40" s="2"/>
      <c r="I40" s="1"/>
    </row>
    <row r="41" spans="1:9" ht="15.75">
      <c r="A41" s="1"/>
      <c r="B41" s="3"/>
      <c r="C41" s="29"/>
      <c r="D41" s="3"/>
      <c r="E41" s="3"/>
      <c r="F41" s="29"/>
      <c r="G41" s="2"/>
      <c r="I41" s="1"/>
    </row>
    <row r="42" spans="1:9" ht="18.75">
      <c r="A42" s="117" t="s">
        <v>100</v>
      </c>
      <c r="B42" s="117"/>
      <c r="C42" s="117"/>
      <c r="D42" s="117"/>
      <c r="E42" s="117"/>
      <c r="F42" s="117"/>
      <c r="G42" s="117"/>
      <c r="H42" s="117"/>
      <c r="I42" s="1"/>
    </row>
    <row r="43" spans="1:9" ht="18.75">
      <c r="A43" s="118" t="s">
        <v>23</v>
      </c>
      <c r="B43" s="118"/>
      <c r="C43" s="118"/>
      <c r="D43" s="118"/>
      <c r="E43" s="118"/>
      <c r="F43" s="118"/>
      <c r="G43" s="118"/>
      <c r="H43" s="118"/>
      <c r="I43" s="1"/>
    </row>
    <row r="44" spans="1:9" ht="18.75">
      <c r="A44" s="51"/>
      <c r="G44" s="2"/>
      <c r="I44" s="1"/>
    </row>
    <row r="45" spans="1:9" ht="15.75">
      <c r="A45" s="18"/>
      <c r="B45" s="49" t="s">
        <v>3</v>
      </c>
      <c r="C45" s="50"/>
      <c r="D45" s="49" t="s">
        <v>103</v>
      </c>
      <c r="E45" s="49"/>
      <c r="F45" s="50" t="s">
        <v>104</v>
      </c>
      <c r="G45" s="2"/>
      <c r="H45" s="49" t="s">
        <v>51</v>
      </c>
      <c r="I45" s="1"/>
    </row>
    <row r="46" spans="1:9" ht="15.75">
      <c r="A46" s="18"/>
      <c r="B46" s="49"/>
      <c r="C46" s="50"/>
      <c r="D46" s="49"/>
      <c r="E46" s="49"/>
      <c r="F46" s="50"/>
      <c r="G46" s="2"/>
      <c r="H46" s="53"/>
      <c r="I46" s="1"/>
    </row>
    <row r="47" spans="1:8" ht="15.75">
      <c r="A47" s="56" t="s">
        <v>101</v>
      </c>
      <c r="B47" s="63">
        <v>220000</v>
      </c>
      <c r="C47" s="64"/>
      <c r="D47" s="63">
        <v>304730</v>
      </c>
      <c r="E47" s="63"/>
      <c r="F47" s="64">
        <v>750000</v>
      </c>
      <c r="G47" s="65"/>
      <c r="H47" s="63">
        <v>1274730</v>
      </c>
    </row>
    <row r="48" spans="1:8" ht="15.75">
      <c r="A48" s="18"/>
      <c r="B48" s="87" t="s">
        <v>133</v>
      </c>
      <c r="D48" s="46" t="s">
        <v>128</v>
      </c>
      <c r="E48" s="3"/>
      <c r="F48" s="88" t="s">
        <v>134</v>
      </c>
      <c r="H48" s="29"/>
    </row>
    <row r="49" spans="1:8" ht="15.75">
      <c r="A49" s="18"/>
      <c r="B49" s="46" t="s">
        <v>127</v>
      </c>
      <c r="D49" s="46" t="s">
        <v>130</v>
      </c>
      <c r="E49" s="3"/>
      <c r="F49" s="86" t="s">
        <v>127</v>
      </c>
      <c r="H49" s="29"/>
    </row>
    <row r="50" spans="1:8" ht="15.75">
      <c r="A50" s="18"/>
      <c r="B50" s="46" t="s">
        <v>129</v>
      </c>
      <c r="C50" s="29"/>
      <c r="D50" s="89" t="s">
        <v>1</v>
      </c>
      <c r="E50" s="3"/>
      <c r="F50" s="86" t="s">
        <v>131</v>
      </c>
      <c r="H50" s="29"/>
    </row>
    <row r="51" spans="1:8" ht="15.75">
      <c r="A51" s="18"/>
      <c r="C51" s="29"/>
      <c r="D51" s="46" t="s">
        <v>34</v>
      </c>
      <c r="E51" s="3"/>
      <c r="F51" s="86" t="s">
        <v>132</v>
      </c>
      <c r="H51" s="29"/>
    </row>
    <row r="52" spans="1:8" ht="15.75">
      <c r="A52" s="18"/>
      <c r="C52" s="29"/>
      <c r="D52" s="116" t="s">
        <v>35</v>
      </c>
      <c r="E52" s="3"/>
      <c r="F52" s="86"/>
      <c r="H52" s="29"/>
    </row>
    <row r="53" spans="1:8" ht="15.75">
      <c r="A53" s="18"/>
      <c r="B53" s="3"/>
      <c r="C53" s="29"/>
      <c r="D53" s="3"/>
      <c r="E53" s="3"/>
      <c r="F53" s="86"/>
      <c r="H53" s="29"/>
    </row>
    <row r="54" spans="1:8" ht="15.75">
      <c r="A54" s="18" t="s">
        <v>106</v>
      </c>
      <c r="B54" s="3"/>
      <c r="C54" s="29"/>
      <c r="D54" s="3"/>
      <c r="E54" s="3"/>
      <c r="F54" s="62"/>
      <c r="G54" s="61"/>
      <c r="H54" s="143"/>
    </row>
    <row r="55" spans="1:11" ht="15.75">
      <c r="A55" s="22" t="s">
        <v>111</v>
      </c>
      <c r="B55" s="3"/>
      <c r="C55" s="29"/>
      <c r="D55" s="3"/>
      <c r="E55" s="3"/>
      <c r="F55" s="23">
        <v>26662.12</v>
      </c>
      <c r="H55" s="144">
        <v>26662.12</v>
      </c>
      <c r="I55" s="48">
        <f>SUM(B55:F55)</f>
        <v>26662.12</v>
      </c>
      <c r="J55" s="48">
        <f>H55-'Initial Study '!B4</f>
        <v>0</v>
      </c>
      <c r="K55" s="48">
        <f>H55-I55</f>
        <v>0</v>
      </c>
    </row>
    <row r="56" spans="1:11" ht="15.75">
      <c r="A56" s="22" t="s">
        <v>112</v>
      </c>
      <c r="B56" s="3">
        <v>1530</v>
      </c>
      <c r="C56" s="29"/>
      <c r="D56" s="3"/>
      <c r="E56" s="3"/>
      <c r="F56" s="23">
        <v>30182.2</v>
      </c>
      <c r="G56" s="2"/>
      <c r="H56" s="144">
        <v>31711.96</v>
      </c>
      <c r="I56" s="48">
        <f aca="true" t="shared" si="0" ref="I56:I67">SUM(B56:F56)</f>
        <v>31712.2</v>
      </c>
      <c r="J56" s="48">
        <f>H56-'Lighting Study'!B5</f>
        <v>0</v>
      </c>
      <c r="K56" s="48">
        <f aca="true" t="shared" si="1" ref="K56:K67">H56-I56</f>
        <v>-0.2400000000016007</v>
      </c>
    </row>
    <row r="57" spans="1:11" ht="15.75">
      <c r="A57" s="22" t="s">
        <v>113</v>
      </c>
      <c r="B57" s="29"/>
      <c r="C57" s="29"/>
      <c r="D57" s="29"/>
      <c r="E57" s="3"/>
      <c r="F57" s="23">
        <v>35331.39</v>
      </c>
      <c r="G57" s="2"/>
      <c r="H57" s="144">
        <v>35331.39</v>
      </c>
      <c r="I57" s="48">
        <f t="shared" si="0"/>
        <v>35331.39</v>
      </c>
      <c r="J57" s="48">
        <f>H57-'Turf Study'!B3</f>
        <v>0</v>
      </c>
      <c r="K57" s="48">
        <f t="shared" si="1"/>
        <v>0</v>
      </c>
    </row>
    <row r="58" spans="1:11" ht="15.75">
      <c r="A58" s="22" t="s">
        <v>24</v>
      </c>
      <c r="B58" s="23">
        <v>14829.85</v>
      </c>
      <c r="C58" s="23"/>
      <c r="D58" s="23"/>
      <c r="E58" s="6"/>
      <c r="F58" s="23">
        <v>3100.85</v>
      </c>
      <c r="G58" s="2"/>
      <c r="H58" s="144">
        <v>17930.7</v>
      </c>
      <c r="I58" s="48">
        <f t="shared" si="0"/>
        <v>17930.7</v>
      </c>
      <c r="J58" s="48">
        <f>H58-MISC!B14</f>
        <v>0.09999999999854481</v>
      </c>
      <c r="K58" s="48">
        <f t="shared" si="1"/>
        <v>0</v>
      </c>
    </row>
    <row r="59" spans="1:11" ht="15.75">
      <c r="A59" s="22" t="s">
        <v>114</v>
      </c>
      <c r="B59" s="29"/>
      <c r="C59" s="29"/>
      <c r="D59" s="29">
        <v>37060</v>
      </c>
      <c r="E59" s="3"/>
      <c r="F59" s="23"/>
      <c r="G59" s="2"/>
      <c r="H59" s="144">
        <v>37060</v>
      </c>
      <c r="I59" s="48">
        <f t="shared" si="0"/>
        <v>37060</v>
      </c>
      <c r="J59" s="48">
        <f>H59-'LSA Initial Study'!B3</f>
        <v>0</v>
      </c>
      <c r="K59" s="48">
        <f t="shared" si="1"/>
        <v>0</v>
      </c>
    </row>
    <row r="60" spans="1:11" ht="15.75">
      <c r="A60" s="22" t="s">
        <v>115</v>
      </c>
      <c r="B60" s="97">
        <v>103768.75</v>
      </c>
      <c r="C60" s="29"/>
      <c r="D60" s="29">
        <v>72097.77</v>
      </c>
      <c r="E60" s="3"/>
      <c r="F60" s="23"/>
      <c r="G60" s="2"/>
      <c r="H60" s="144">
        <v>175866.52</v>
      </c>
      <c r="I60" s="48">
        <f t="shared" si="0"/>
        <v>175866.52000000002</v>
      </c>
      <c r="J60" s="48">
        <f>H60-'LSA EIR'!B4</f>
        <v>0</v>
      </c>
      <c r="K60" s="48">
        <f t="shared" si="1"/>
        <v>0</v>
      </c>
    </row>
    <row r="61" spans="1:11" ht="15.75" customHeight="1" hidden="1">
      <c r="A61" s="22" t="s">
        <v>119</v>
      </c>
      <c r="B61" s="29"/>
      <c r="C61" s="29"/>
      <c r="D61" s="29"/>
      <c r="E61" s="3"/>
      <c r="F61" s="23"/>
      <c r="G61" s="2"/>
      <c r="H61" s="145">
        <v>0</v>
      </c>
      <c r="I61" s="48">
        <f t="shared" si="0"/>
        <v>0</v>
      </c>
      <c r="K61" s="48">
        <f t="shared" si="1"/>
        <v>0</v>
      </c>
    </row>
    <row r="62" spans="1:11" ht="15.75" customHeight="1" hidden="1">
      <c r="A62" s="22" t="s">
        <v>116</v>
      </c>
      <c r="B62" s="29"/>
      <c r="C62" s="29"/>
      <c r="D62" s="29"/>
      <c r="E62" s="3"/>
      <c r="F62" s="23"/>
      <c r="G62" s="2"/>
      <c r="H62" s="145">
        <v>0</v>
      </c>
      <c r="I62" s="48">
        <f t="shared" si="0"/>
        <v>0</v>
      </c>
      <c r="K62" s="48">
        <f t="shared" si="1"/>
        <v>0</v>
      </c>
    </row>
    <row r="63" spans="1:11" ht="15.75">
      <c r="A63" s="22" t="s">
        <v>98</v>
      </c>
      <c r="B63" s="29"/>
      <c r="C63" s="29"/>
      <c r="D63" s="29">
        <v>123300.6</v>
      </c>
      <c r="E63" s="29"/>
      <c r="F63" s="23"/>
      <c r="G63" s="2"/>
      <c r="H63" s="144">
        <v>123300.6</v>
      </c>
      <c r="I63" s="48">
        <f t="shared" si="0"/>
        <v>123300.6</v>
      </c>
      <c r="J63" s="48">
        <f>H63-ELS!B5</f>
        <v>0</v>
      </c>
      <c r="K63" s="48">
        <f t="shared" si="1"/>
        <v>0</v>
      </c>
    </row>
    <row r="64" spans="1:11" ht="15.75" customHeight="1" hidden="1">
      <c r="A64" s="22" t="s">
        <v>126</v>
      </c>
      <c r="B64" s="29"/>
      <c r="C64" s="29"/>
      <c r="D64" s="29"/>
      <c r="E64" s="29"/>
      <c r="F64" s="23"/>
      <c r="G64" s="2"/>
      <c r="H64" s="145">
        <v>0</v>
      </c>
      <c r="I64" s="48">
        <f t="shared" si="0"/>
        <v>0</v>
      </c>
      <c r="K64" s="48">
        <f t="shared" si="1"/>
        <v>0</v>
      </c>
    </row>
    <row r="65" spans="1:11" ht="15.75">
      <c r="A65" s="22" t="s">
        <v>117</v>
      </c>
      <c r="B65" s="29"/>
      <c r="C65" s="29"/>
      <c r="D65" s="29">
        <v>17943.28</v>
      </c>
      <c r="E65" s="29"/>
      <c r="F65" s="23"/>
      <c r="G65" s="2"/>
      <c r="H65" s="144">
        <v>17943.28</v>
      </c>
      <c r="I65" s="48">
        <f t="shared" si="0"/>
        <v>17943.28</v>
      </c>
      <c r="J65" s="48">
        <f>H65-BFK!B5</f>
        <v>0</v>
      </c>
      <c r="K65" s="48">
        <f t="shared" si="1"/>
        <v>0</v>
      </c>
    </row>
    <row r="66" spans="1:11" ht="15.75">
      <c r="A66" s="22" t="s">
        <v>118</v>
      </c>
      <c r="B66" s="29"/>
      <c r="C66" s="29"/>
      <c r="D66" s="29">
        <v>15113.67</v>
      </c>
      <c r="E66" s="29"/>
      <c r="F66" s="23"/>
      <c r="G66" s="2"/>
      <c r="H66" s="144">
        <v>15113.67</v>
      </c>
      <c r="I66" s="48">
        <f t="shared" si="0"/>
        <v>15113.67</v>
      </c>
      <c r="J66" s="48">
        <f>H66-'Treadwell &amp; Rollo'!B5</f>
        <v>0</v>
      </c>
      <c r="K66" s="48">
        <f t="shared" si="1"/>
        <v>0</v>
      </c>
    </row>
    <row r="67" spans="1:11" ht="15.75">
      <c r="A67" s="22" t="s">
        <v>99</v>
      </c>
      <c r="B67" s="29">
        <v>93343.11</v>
      </c>
      <c r="C67" s="29"/>
      <c r="D67" s="29">
        <v>39214.19</v>
      </c>
      <c r="E67" s="29"/>
      <c r="F67" s="23">
        <v>1383.25</v>
      </c>
      <c r="G67" s="2"/>
      <c r="H67" s="144">
        <v>133940.55</v>
      </c>
      <c r="I67" s="48">
        <f t="shared" si="0"/>
        <v>133940.55</v>
      </c>
      <c r="J67" s="48">
        <f>H67-Legal!B40</f>
        <v>0</v>
      </c>
      <c r="K67" s="48">
        <f t="shared" si="1"/>
        <v>0</v>
      </c>
    </row>
    <row r="68" spans="1:9" ht="15.75">
      <c r="A68" s="22"/>
      <c r="B68" s="31"/>
      <c r="C68" s="29"/>
      <c r="D68" s="31"/>
      <c r="E68" s="29"/>
      <c r="F68" s="31"/>
      <c r="G68" s="2"/>
      <c r="H68" s="31"/>
      <c r="I68" s="2"/>
    </row>
    <row r="69" spans="1:9" s="45" customFormat="1" ht="15.75">
      <c r="A69" s="26" t="s">
        <v>52</v>
      </c>
      <c r="B69" s="21">
        <f>SUM(B55:B68)</f>
        <v>213471.71000000002</v>
      </c>
      <c r="C69" s="28"/>
      <c r="D69" s="21">
        <f>SUM(D55:D68)</f>
        <v>304729.51</v>
      </c>
      <c r="E69" s="28"/>
      <c r="F69" s="21">
        <f>SUM(F55:F68)</f>
        <v>96659.81</v>
      </c>
      <c r="G69" s="25"/>
      <c r="H69" s="28">
        <f>SUM(B69:F69)</f>
        <v>614861.03</v>
      </c>
      <c r="I69" s="25"/>
    </row>
    <row r="70" spans="1:9" ht="15.75">
      <c r="A70" s="115"/>
      <c r="B70" s="29"/>
      <c r="C70" s="29"/>
      <c r="D70" s="29"/>
      <c r="E70" s="29"/>
      <c r="F70" s="29"/>
      <c r="G70" s="2"/>
      <c r="H70" s="28"/>
      <c r="I70" s="2"/>
    </row>
    <row r="71" spans="1:9" ht="16.5" thickBot="1">
      <c r="A71" s="24" t="s">
        <v>78</v>
      </c>
      <c r="B71" s="84">
        <f>B47-B69+0.5</f>
        <v>6528.789999999979</v>
      </c>
      <c r="C71" s="64"/>
      <c r="D71" s="84">
        <f>D47-D69</f>
        <v>0.4899999999906868</v>
      </c>
      <c r="E71" s="64"/>
      <c r="F71" s="84">
        <f>F47-F69</f>
        <v>653340.19</v>
      </c>
      <c r="G71" s="85"/>
      <c r="H71" s="84">
        <f>SUM(B71:F71)</f>
        <v>659869.47</v>
      </c>
      <c r="I71" s="2"/>
    </row>
    <row r="72" spans="1:9" ht="16.5" thickTop="1">
      <c r="A72" s="9"/>
      <c r="B72" s="29"/>
      <c r="C72" s="29"/>
      <c r="D72" s="29"/>
      <c r="E72" s="29"/>
      <c r="F72" s="29"/>
      <c r="G72" s="2"/>
      <c r="I72" s="2"/>
    </row>
    <row r="73" spans="1:9" ht="15" hidden="1">
      <c r="A73" s="2"/>
      <c r="B73" s="38" t="s">
        <v>83</v>
      </c>
      <c r="C73" s="29"/>
      <c r="D73" s="29"/>
      <c r="E73" s="29"/>
      <c r="F73" s="38" t="s">
        <v>86</v>
      </c>
      <c r="G73" s="2"/>
      <c r="I73" s="2"/>
    </row>
    <row r="74" spans="1:9" ht="15" hidden="1">
      <c r="A74" s="35" t="s">
        <v>54</v>
      </c>
      <c r="B74" s="57" t="s">
        <v>66</v>
      </c>
      <c r="C74" s="57"/>
      <c r="D74" s="57"/>
      <c r="E74" s="36"/>
      <c r="F74" s="36"/>
      <c r="G74" s="14"/>
      <c r="H74" s="58"/>
      <c r="I74" s="2"/>
    </row>
    <row r="75" spans="1:9" ht="15" hidden="1">
      <c r="A75" s="59" t="s">
        <v>49</v>
      </c>
      <c r="B75" s="27" t="s">
        <v>57</v>
      </c>
      <c r="C75" s="27"/>
      <c r="D75" s="27"/>
      <c r="E75" s="23"/>
      <c r="F75" s="23"/>
      <c r="G75" s="9"/>
      <c r="H75" s="10"/>
      <c r="I75" s="2"/>
    </row>
    <row r="76" spans="1:9" ht="15" hidden="1">
      <c r="A76" s="59"/>
      <c r="B76" s="21"/>
      <c r="C76" s="22"/>
      <c r="D76" s="22"/>
      <c r="E76" s="23"/>
      <c r="F76" s="23"/>
      <c r="G76" s="9"/>
      <c r="H76" s="10"/>
      <c r="I76" s="2"/>
    </row>
    <row r="77" spans="1:9" ht="15" hidden="1">
      <c r="A77" s="59"/>
      <c r="B77" s="21" t="s">
        <v>56</v>
      </c>
      <c r="C77" s="21"/>
      <c r="D77" s="21" t="s">
        <v>67</v>
      </c>
      <c r="E77" s="23"/>
      <c r="F77" s="23"/>
      <c r="G77" s="9"/>
      <c r="H77" s="10"/>
      <c r="I77" s="2"/>
    </row>
    <row r="78" spans="1:9" ht="15" hidden="1">
      <c r="A78" s="32" t="s">
        <v>68</v>
      </c>
      <c r="B78" s="23">
        <f>80000</f>
        <v>80000</v>
      </c>
      <c r="C78" s="23"/>
      <c r="D78" s="23">
        <f>150000-10000</f>
        <v>140000</v>
      </c>
      <c r="E78" s="23"/>
      <c r="F78" s="23">
        <f>B78+D78</f>
        <v>220000</v>
      </c>
      <c r="G78" s="9"/>
      <c r="H78" s="10"/>
      <c r="I78" s="2"/>
    </row>
    <row r="79" spans="1:9" ht="15" hidden="1">
      <c r="A79" s="32" t="s">
        <v>58</v>
      </c>
      <c r="B79" s="23">
        <v>0</v>
      </c>
      <c r="C79" s="23"/>
      <c r="D79" s="23">
        <f>165000</f>
        <v>165000</v>
      </c>
      <c r="E79" s="23"/>
      <c r="F79" s="23">
        <f>B79+D79</f>
        <v>165000</v>
      </c>
      <c r="G79" s="9"/>
      <c r="H79" s="10"/>
      <c r="I79" s="2"/>
    </row>
    <row r="80" spans="1:9" ht="15" hidden="1">
      <c r="A80" s="32" t="s">
        <v>65</v>
      </c>
      <c r="B80" s="31">
        <f>45000</f>
        <v>45000</v>
      </c>
      <c r="C80" s="30"/>
      <c r="D80" s="30">
        <v>0</v>
      </c>
      <c r="E80" s="23"/>
      <c r="F80" s="31">
        <f>B80+D80</f>
        <v>45000</v>
      </c>
      <c r="G80" s="9"/>
      <c r="H80" s="10"/>
      <c r="I80" s="2"/>
    </row>
    <row r="81" spans="1:9" ht="15" hidden="1">
      <c r="A81" s="33" t="s">
        <v>59</v>
      </c>
      <c r="B81" s="34">
        <f>SUM(B78:B80)</f>
        <v>125000</v>
      </c>
      <c r="C81" s="34"/>
      <c r="D81" s="34">
        <f>SUM(D78:D80)</f>
        <v>305000</v>
      </c>
      <c r="E81" s="31"/>
      <c r="F81" s="34">
        <f>SUM(F78:F80)</f>
        <v>430000</v>
      </c>
      <c r="G81" s="4"/>
      <c r="H81" s="11"/>
      <c r="I81" s="2"/>
    </row>
    <row r="82" spans="1:9" ht="15" hidden="1">
      <c r="A82" s="2"/>
      <c r="B82" s="29"/>
      <c r="C82" s="29"/>
      <c r="D82" s="29"/>
      <c r="E82" s="29"/>
      <c r="F82" s="29"/>
      <c r="G82" s="2"/>
      <c r="I82" s="2"/>
    </row>
    <row r="83" spans="1:9" ht="15" hidden="1">
      <c r="A83" s="23" t="s">
        <v>50</v>
      </c>
      <c r="B83" s="23"/>
      <c r="C83" s="22"/>
      <c r="D83" s="25"/>
      <c r="E83" s="29"/>
      <c r="F83" s="29"/>
      <c r="G83" s="2"/>
      <c r="I83" s="2"/>
    </row>
    <row r="84" spans="1:9" ht="15" hidden="1">
      <c r="A84" s="22" t="s">
        <v>60</v>
      </c>
      <c r="B84" s="23"/>
      <c r="D84" s="23">
        <f>(0)+(15666+57714+36825.6+12545.81+549.19)</f>
        <v>123300.6</v>
      </c>
      <c r="E84" s="47"/>
      <c r="F84" s="29">
        <f>D84+B84</f>
        <v>123300.6</v>
      </c>
      <c r="G84" s="2"/>
      <c r="I84" s="2"/>
    </row>
    <row r="85" spans="1:9" ht="15" hidden="1">
      <c r="A85" s="22" t="s">
        <v>61</v>
      </c>
      <c r="B85" s="23"/>
      <c r="D85" s="23">
        <v>17943.28</v>
      </c>
      <c r="E85" s="47"/>
      <c r="F85" s="29">
        <f>D85+B85</f>
        <v>17943.28</v>
      </c>
      <c r="G85" s="2"/>
      <c r="I85" s="2"/>
    </row>
    <row r="86" spans="1:9" ht="15" hidden="1">
      <c r="A86" s="22" t="s">
        <v>62</v>
      </c>
      <c r="B86" s="23"/>
      <c r="D86" s="23">
        <f>(845)+(5627+6318.59+1493.08+830)</f>
        <v>15113.67</v>
      </c>
      <c r="E86" s="47"/>
      <c r="F86" s="29">
        <f>D86+B86</f>
        <v>15113.67</v>
      </c>
      <c r="G86" s="2"/>
      <c r="I86" s="2"/>
    </row>
    <row r="87" spans="1:9" ht="15" hidden="1">
      <c r="A87" s="22" t="s">
        <v>77</v>
      </c>
      <c r="B87" s="31">
        <f>(1996.25+963.05)+1250+3391.67+11289.95+6130.25+1529.76+17053.82+0.25+5500</f>
        <v>49105</v>
      </c>
      <c r="D87" s="31">
        <v>38693.78</v>
      </c>
      <c r="E87" s="47"/>
      <c r="F87" s="31">
        <f>D87+B87</f>
        <v>87798.78</v>
      </c>
      <c r="G87" s="2"/>
      <c r="I87" s="2"/>
    </row>
    <row r="88" spans="1:9" ht="15" hidden="1">
      <c r="A88" s="22" t="s">
        <v>51</v>
      </c>
      <c r="B88" s="21">
        <f>SUM(B84:B87)</f>
        <v>49105</v>
      </c>
      <c r="D88" s="21">
        <f>SUM(D84:D87)</f>
        <v>195051.33000000002</v>
      </c>
      <c r="E88" s="47"/>
      <c r="F88" s="28">
        <f>D88+B88</f>
        <v>244156.33000000002</v>
      </c>
      <c r="G88" s="2"/>
      <c r="I88" s="2"/>
    </row>
    <row r="89" spans="1:9" ht="15" hidden="1">
      <c r="A89" s="22"/>
      <c r="B89" s="23"/>
      <c r="D89" s="22"/>
      <c r="E89" s="47"/>
      <c r="F89" s="25"/>
      <c r="G89" s="2"/>
      <c r="I89" s="2"/>
    </row>
    <row r="90" spans="1:9" ht="15" hidden="1">
      <c r="A90" s="22" t="s">
        <v>64</v>
      </c>
      <c r="B90" s="21">
        <f>B81-B88</f>
        <v>75895</v>
      </c>
      <c r="D90" s="21">
        <f>D81-D88</f>
        <v>109948.66999999998</v>
      </c>
      <c r="E90" s="47"/>
      <c r="F90" s="21">
        <f>F81-F88</f>
        <v>185843.66999999998</v>
      </c>
      <c r="G90" s="2"/>
      <c r="I90" s="2"/>
    </row>
    <row r="91" spans="1:9" ht="15" hidden="1">
      <c r="A91" s="22"/>
      <c r="B91" s="23"/>
      <c r="D91" s="22"/>
      <c r="E91" s="47"/>
      <c r="F91" s="25"/>
      <c r="G91" s="2"/>
      <c r="I91" s="2"/>
    </row>
    <row r="92" spans="1:9" ht="15" hidden="1">
      <c r="A92" s="22" t="s">
        <v>10</v>
      </c>
      <c r="B92" s="29"/>
      <c r="D92" s="29"/>
      <c r="E92" s="29"/>
      <c r="F92" s="29"/>
      <c r="G92" s="2"/>
      <c r="I92" s="2"/>
    </row>
    <row r="93" spans="1:9" ht="15" hidden="1">
      <c r="A93" s="68"/>
      <c r="B93" s="69" t="s">
        <v>102</v>
      </c>
      <c r="C93" s="70"/>
      <c r="D93" s="69" t="s">
        <v>103</v>
      </c>
      <c r="E93" s="69"/>
      <c r="F93" s="36"/>
      <c r="G93" s="13"/>
      <c r="H93" s="70" t="s">
        <v>104</v>
      </c>
      <c r="I93" s="13"/>
    </row>
    <row r="94" spans="1:9" ht="15" hidden="1">
      <c r="A94" s="16"/>
      <c r="B94" s="71"/>
      <c r="C94" s="55"/>
      <c r="D94" s="71"/>
      <c r="E94" s="71"/>
      <c r="F94" s="23"/>
      <c r="G94" s="6"/>
      <c r="H94" s="55"/>
      <c r="I94" s="6"/>
    </row>
    <row r="95" spans="1:9" ht="15" hidden="1">
      <c r="A95" s="15" t="s">
        <v>122</v>
      </c>
      <c r="B95" s="79">
        <v>220000</v>
      </c>
      <c r="C95" s="80"/>
      <c r="D95" s="79">
        <f>D47</f>
        <v>304730</v>
      </c>
      <c r="E95" s="79"/>
      <c r="F95" s="81"/>
      <c r="G95" s="82"/>
      <c r="H95" s="80">
        <v>750000</v>
      </c>
      <c r="I95" s="82"/>
    </row>
    <row r="96" spans="1:9" ht="15" hidden="1">
      <c r="A96" s="15"/>
      <c r="B96" s="8"/>
      <c r="C96" s="21"/>
      <c r="D96" s="8"/>
      <c r="E96" s="8"/>
      <c r="F96" s="23"/>
      <c r="G96" s="6"/>
      <c r="H96" s="21"/>
      <c r="I96" s="6"/>
    </row>
    <row r="97" spans="1:9" ht="15" hidden="1">
      <c r="A97" s="7" t="s">
        <v>123</v>
      </c>
      <c r="B97" s="6" t="s">
        <v>75</v>
      </c>
      <c r="C97" s="23"/>
      <c r="D97" s="23" t="s">
        <v>55</v>
      </c>
      <c r="E97" s="6"/>
      <c r="F97" s="23" t="s">
        <v>73</v>
      </c>
      <c r="G97" s="6"/>
      <c r="H97" s="6" t="s">
        <v>124</v>
      </c>
      <c r="I97" s="6"/>
    </row>
    <row r="98" spans="1:9" ht="15" hidden="1">
      <c r="A98" s="7" t="s">
        <v>125</v>
      </c>
      <c r="B98" s="6" t="s">
        <v>121</v>
      </c>
      <c r="C98" s="23"/>
      <c r="D98" s="6" t="s">
        <v>2</v>
      </c>
      <c r="E98" s="6"/>
      <c r="F98" s="23" t="s">
        <v>120</v>
      </c>
      <c r="G98" s="6"/>
      <c r="H98" s="6" t="s">
        <v>97</v>
      </c>
      <c r="I98" s="6"/>
    </row>
    <row r="99" spans="1:9" ht="15" hidden="1">
      <c r="A99" s="7"/>
      <c r="B99" s="72">
        <v>185000</v>
      </c>
      <c r="C99" s="73"/>
      <c r="D99" s="72">
        <f>165000+26200+25000</f>
        <v>216200</v>
      </c>
      <c r="E99" s="72"/>
      <c r="F99" s="73">
        <v>80000</v>
      </c>
      <c r="G99" s="8"/>
      <c r="H99" s="72">
        <v>750000</v>
      </c>
      <c r="I99" s="74"/>
    </row>
    <row r="100" spans="1:9" ht="15" hidden="1">
      <c r="A100" s="7"/>
      <c r="B100" s="75"/>
      <c r="C100" s="76"/>
      <c r="D100" s="75"/>
      <c r="E100" s="75"/>
      <c r="F100" s="76"/>
      <c r="G100" s="6"/>
      <c r="H100" s="74"/>
      <c r="I100" s="74"/>
    </row>
    <row r="101" spans="1:9" ht="15" hidden="1">
      <c r="A101" s="16" t="s">
        <v>69</v>
      </c>
      <c r="B101" s="75"/>
      <c r="C101" s="76"/>
      <c r="D101" s="75"/>
      <c r="E101" s="75"/>
      <c r="F101" s="76"/>
      <c r="G101" s="6"/>
      <c r="H101" s="6">
        <v>35386.59</v>
      </c>
      <c r="I101" s="74"/>
    </row>
    <row r="102" spans="1:9" ht="15" hidden="1">
      <c r="A102" s="16" t="s">
        <v>70</v>
      </c>
      <c r="B102" s="6"/>
      <c r="C102" s="23"/>
      <c r="D102" s="6"/>
      <c r="E102" s="6"/>
      <c r="F102" s="23"/>
      <c r="G102" s="6"/>
      <c r="H102" s="6">
        <v>27942.2</v>
      </c>
      <c r="I102" s="6"/>
    </row>
    <row r="103" spans="1:9" ht="15" hidden="1">
      <c r="A103" s="16" t="s">
        <v>71</v>
      </c>
      <c r="B103" s="6">
        <v>38693.78</v>
      </c>
      <c r="C103" s="23"/>
      <c r="D103" s="6">
        <v>18788.28</v>
      </c>
      <c r="E103" s="6"/>
      <c r="F103" s="23">
        <v>2959.3</v>
      </c>
      <c r="G103" s="6"/>
      <c r="H103" s="6">
        <v>31712.77</v>
      </c>
      <c r="I103" s="6"/>
    </row>
    <row r="104" spans="1:9" ht="15" hidden="1">
      <c r="A104" s="16" t="s">
        <v>72</v>
      </c>
      <c r="B104" s="6" t="e">
        <f>#REF!</f>
        <v>#REF!</v>
      </c>
      <c r="C104" s="23"/>
      <c r="D104" s="6" t="e">
        <f>#REF!</f>
        <v>#REF!</v>
      </c>
      <c r="E104" s="6"/>
      <c r="F104" s="23" t="e">
        <f>#REF!</f>
        <v>#REF!</v>
      </c>
      <c r="G104" s="6"/>
      <c r="H104" s="6" t="e">
        <f>#REF!</f>
        <v>#REF!</v>
      </c>
      <c r="I104" s="6"/>
    </row>
    <row r="105" spans="1:9" ht="15" hidden="1">
      <c r="A105" s="16"/>
      <c r="B105" s="6"/>
      <c r="C105" s="23"/>
      <c r="D105" s="6">
        <v>12237</v>
      </c>
      <c r="E105" s="6"/>
      <c r="F105" s="23">
        <v>-12237</v>
      </c>
      <c r="G105" s="6"/>
      <c r="H105" s="6"/>
      <c r="I105" s="6"/>
    </row>
    <row r="106" spans="1:9" ht="15" hidden="1">
      <c r="A106" s="16" t="s">
        <v>8</v>
      </c>
      <c r="B106" s="6"/>
      <c r="C106" s="23"/>
      <c r="D106" s="6" t="e">
        <f>#REF!</f>
        <v>#REF!</v>
      </c>
      <c r="E106" s="6"/>
      <c r="F106" s="23"/>
      <c r="G106" s="6"/>
      <c r="H106" s="6" t="e">
        <f>#REF!</f>
        <v>#REF!</v>
      </c>
      <c r="I106" s="6"/>
    </row>
    <row r="107" spans="1:9" ht="15" hidden="1">
      <c r="A107" s="60" t="s">
        <v>52</v>
      </c>
      <c r="B107" s="8" t="e">
        <f>SUM(B101:B106)</f>
        <v>#REF!</v>
      </c>
      <c r="C107" s="8"/>
      <c r="D107" s="8" t="e">
        <f>SUM(D101:D106)</f>
        <v>#REF!</v>
      </c>
      <c r="E107" s="8"/>
      <c r="F107" s="8" t="e">
        <f>SUM(F101:F106)</f>
        <v>#REF!</v>
      </c>
      <c r="G107" s="8"/>
      <c r="H107" s="8" t="e">
        <f>SUM(H101:H106)</f>
        <v>#REF!</v>
      </c>
      <c r="I107" s="6"/>
    </row>
    <row r="108" spans="1:9" ht="15" hidden="1">
      <c r="A108" s="7"/>
      <c r="B108" s="6"/>
      <c r="C108" s="23"/>
      <c r="D108" s="6"/>
      <c r="E108" s="6"/>
      <c r="F108" s="23"/>
      <c r="G108" s="6"/>
      <c r="H108" s="6"/>
      <c r="I108" s="6"/>
    </row>
    <row r="109" spans="1:9" ht="15.75" hidden="1" thickBot="1">
      <c r="A109" s="21" t="s">
        <v>78</v>
      </c>
      <c r="B109" s="83" t="e">
        <f>B99-B107</f>
        <v>#REF!</v>
      </c>
      <c r="C109" s="81"/>
      <c r="D109" s="83" t="e">
        <f>D99-D107</f>
        <v>#REF!</v>
      </c>
      <c r="E109" s="81"/>
      <c r="F109" s="83" t="e">
        <f>F99-F107</f>
        <v>#REF!</v>
      </c>
      <c r="G109" s="80"/>
      <c r="H109" s="83" t="e">
        <f>H99-H107</f>
        <v>#REF!</v>
      </c>
      <c r="I109" s="82"/>
    </row>
    <row r="110" spans="1:9" ht="15" hidden="1">
      <c r="A110" s="16"/>
      <c r="B110" s="6"/>
      <c r="C110" s="23"/>
      <c r="D110" s="6"/>
      <c r="E110" s="6"/>
      <c r="F110" s="23"/>
      <c r="G110" s="6"/>
      <c r="H110" s="6"/>
      <c r="I110" s="17"/>
    </row>
    <row r="111" spans="1:9" ht="15" hidden="1">
      <c r="A111" s="77"/>
      <c r="B111" s="5"/>
      <c r="C111" s="31"/>
      <c r="D111" s="5"/>
      <c r="E111" s="5"/>
      <c r="F111" s="31"/>
      <c r="G111" s="5"/>
      <c r="H111" s="5"/>
      <c r="I111" s="78"/>
    </row>
    <row r="112" spans="1:9" ht="15.75">
      <c r="A112" s="66"/>
      <c r="B112" s="150" t="s">
        <v>36</v>
      </c>
      <c r="C112" s="151"/>
      <c r="D112" s="152"/>
      <c r="E112" s="3"/>
      <c r="F112" s="29"/>
      <c r="G112" s="3"/>
      <c r="I112" s="66"/>
    </row>
    <row r="113" spans="1:9" ht="15.75">
      <c r="A113" s="66"/>
      <c r="B113" s="7" t="s">
        <v>48</v>
      </c>
      <c r="C113" s="23"/>
      <c r="D113" s="10">
        <f>B69+F69</f>
        <v>310131.52</v>
      </c>
      <c r="E113" s="3"/>
      <c r="F113" s="29"/>
      <c r="G113" s="3"/>
      <c r="I113" s="66"/>
    </row>
    <row r="114" spans="1:9" ht="15.75">
      <c r="A114" s="66"/>
      <c r="B114" s="7" t="s">
        <v>37</v>
      </c>
      <c r="C114" s="23"/>
      <c r="D114" s="11">
        <f>D69</f>
        <v>304729.51</v>
      </c>
      <c r="E114" s="3"/>
      <c r="F114" s="29"/>
      <c r="G114" s="3"/>
      <c r="I114" s="66"/>
    </row>
    <row r="115" spans="1:9" ht="15.75">
      <c r="A115" s="66"/>
      <c r="B115" s="119" t="s">
        <v>51</v>
      </c>
      <c r="C115" s="31"/>
      <c r="D115" s="12">
        <f>D114+D113</f>
        <v>614861.03</v>
      </c>
      <c r="E115" s="3"/>
      <c r="F115" s="29"/>
      <c r="G115" s="3"/>
      <c r="I115" s="66"/>
    </row>
    <row r="116" spans="1:9" ht="15">
      <c r="A116" s="67"/>
      <c r="F116" s="47" t="s">
        <v>0</v>
      </c>
      <c r="G116" s="46"/>
      <c r="I116" s="67"/>
    </row>
  </sheetData>
  <mergeCells count="3">
    <mergeCell ref="A24:B24"/>
    <mergeCell ref="A25:B25"/>
    <mergeCell ref="B112:D112"/>
  </mergeCells>
  <hyperlinks>
    <hyperlink ref="H55" location="'Initial Study '!A1" display="'Initial Study '!A1"/>
    <hyperlink ref="H56" location="'Lighting Study'!A1" display="'Lighting Study'!A1"/>
    <hyperlink ref="H57" location="'Turf Study'!A1" display="'Turf Study'!A1"/>
    <hyperlink ref="H58" location="MISC!A1" display="MISC!A1"/>
    <hyperlink ref="H59" location="'LSA Initial Study'!A1" display="'LSA Initial Study'!A1"/>
    <hyperlink ref="H60" location="'LSA EIR'!A1" display="'LSA EIR'!A1"/>
    <hyperlink ref="H63" location="ELS!A1" display="ELS!A1"/>
    <hyperlink ref="H65" location="BFK!A1" display="BFK!A1"/>
    <hyperlink ref="H66" location="'Treadwell &amp; Rollo'!A1" display="'Treadwell &amp; Rollo'!A1"/>
    <hyperlink ref="H67" location="Legal!A1" display="Legal!A1"/>
  </hyperlinks>
  <printOptions gridLines="1"/>
  <pageMargins left="0.17" right="0.16" top="0.33" bottom="0.26" header="0.21" footer="0.17"/>
  <pageSetup fitToHeight="1" fitToWidth="1" horizontalDpi="600" verticalDpi="600" orientation="landscape"/>
  <rowBreaks count="1" manualBreakCount="1">
    <brk id="72" max="7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47" sqref="A47"/>
    </sheetView>
  </sheetViews>
  <sheetFormatPr defaultColWidth="8.8515625" defaultRowHeight="12.75"/>
  <cols>
    <col min="1" max="1" width="21.421875" style="0" bestFit="1" customWidth="1"/>
    <col min="2" max="2" width="14.00390625" style="0" bestFit="1" customWidth="1"/>
    <col min="3" max="4" width="8.8515625" style="0" customWidth="1"/>
    <col min="5" max="5" width="9.8515625" style="0" bestFit="1" customWidth="1"/>
  </cols>
  <sheetData>
    <row r="1" spans="1:2" ht="15">
      <c r="A1" s="37" t="s">
        <v>25</v>
      </c>
      <c r="B1" s="120" t="s">
        <v>38</v>
      </c>
    </row>
    <row r="2" spans="1:2" ht="12">
      <c r="A2" s="125"/>
      <c r="B2" s="102"/>
    </row>
    <row r="3" spans="1:2" ht="12">
      <c r="A3" s="39" t="s">
        <v>81</v>
      </c>
      <c r="B3" s="130">
        <v>15113.67</v>
      </c>
    </row>
    <row r="4" spans="1:2" ht="12">
      <c r="A4" s="127"/>
      <c r="B4" s="131"/>
    </row>
    <row r="5" spans="1:5" ht="12.75" thickBot="1">
      <c r="A5" t="s">
        <v>46</v>
      </c>
      <c r="B5" s="132">
        <f>SUM(B2:B4)</f>
        <v>15113.67</v>
      </c>
      <c r="E5" s="93">
        <f>B5-JC!H66</f>
        <v>0</v>
      </c>
    </row>
    <row r="6" ht="12.75" thickTop="1">
      <c r="B6" s="133"/>
    </row>
    <row r="7" ht="12">
      <c r="B7" s="128"/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9">
      <selection activeCell="A1" sqref="A1"/>
    </sheetView>
  </sheetViews>
  <sheetFormatPr defaultColWidth="8.8515625" defaultRowHeight="12.75"/>
  <cols>
    <col min="1" max="1" width="34.00390625" style="0" bestFit="1" customWidth="1"/>
    <col min="2" max="2" width="15.28125" style="0" customWidth="1"/>
    <col min="3" max="3" width="14.7109375" style="0" hidden="1" customWidth="1"/>
    <col min="4" max="4" width="15.8515625" style="0" hidden="1" customWidth="1"/>
    <col min="5" max="5" width="9.28125" style="0" bestFit="1" customWidth="1"/>
    <col min="6" max="7" width="8.8515625" style="0" customWidth="1"/>
    <col min="8" max="8" width="7.00390625" style="0" bestFit="1" customWidth="1"/>
  </cols>
  <sheetData>
    <row r="1" spans="1:4" ht="15">
      <c r="A1" s="52" t="s">
        <v>28</v>
      </c>
      <c r="B1" s="1"/>
      <c r="C1" s="1"/>
      <c r="D1" s="1"/>
    </row>
    <row r="2" spans="1:4" ht="15">
      <c r="A2" s="52"/>
      <c r="B2" s="1"/>
      <c r="C2" s="1"/>
      <c r="D2" s="1"/>
    </row>
    <row r="3" spans="1:4" s="105" customFormat="1" ht="15">
      <c r="A3" s="108" t="s">
        <v>25</v>
      </c>
      <c r="B3" s="108" t="s">
        <v>66</v>
      </c>
      <c r="C3" s="108" t="s">
        <v>29</v>
      </c>
      <c r="D3" s="108" t="s">
        <v>30</v>
      </c>
    </row>
    <row r="4" spans="1:4" ht="12">
      <c r="A4" s="109" t="s">
        <v>84</v>
      </c>
      <c r="B4" s="96">
        <v>6130.25</v>
      </c>
      <c r="C4" s="95">
        <v>40171</v>
      </c>
      <c r="D4" t="s">
        <v>74</v>
      </c>
    </row>
    <row r="5" spans="2:4" ht="12">
      <c r="B5" s="96">
        <v>0.25</v>
      </c>
      <c r="C5" s="95">
        <v>40199</v>
      </c>
      <c r="D5" t="s">
        <v>74</v>
      </c>
    </row>
    <row r="6" spans="2:4" ht="12">
      <c r="B6" s="96">
        <v>261.32</v>
      </c>
      <c r="C6" s="95">
        <v>40311</v>
      </c>
      <c r="D6" t="s">
        <v>74</v>
      </c>
    </row>
    <row r="7" spans="2:4" ht="12">
      <c r="B7" s="96">
        <v>1383.25</v>
      </c>
      <c r="C7" s="95">
        <v>40353</v>
      </c>
      <c r="D7" t="s">
        <v>79</v>
      </c>
    </row>
    <row r="8" spans="2:4" ht="12">
      <c r="B8" s="96">
        <v>8683.71</v>
      </c>
      <c r="C8" s="95">
        <v>40359</v>
      </c>
      <c r="D8" t="s">
        <v>76</v>
      </c>
    </row>
    <row r="9" spans="2:4" ht="12">
      <c r="B9" s="100">
        <v>325</v>
      </c>
      <c r="C9" s="95">
        <v>40416</v>
      </c>
      <c r="D9" t="s">
        <v>74</v>
      </c>
    </row>
    <row r="10" spans="2:4" ht="12">
      <c r="B10" s="100">
        <v>2161</v>
      </c>
      <c r="C10" s="95">
        <v>40472</v>
      </c>
      <c r="D10" t="s">
        <v>74</v>
      </c>
    </row>
    <row r="11" spans="2:4" ht="12">
      <c r="B11" s="100">
        <v>1355.07</v>
      </c>
      <c r="C11" s="95">
        <v>40472</v>
      </c>
      <c r="D11" t="s">
        <v>74</v>
      </c>
    </row>
    <row r="12" spans="2:4" ht="12">
      <c r="B12" s="100">
        <v>16544.6</v>
      </c>
      <c r="C12" s="95">
        <v>40506</v>
      </c>
      <c r="D12" t="s">
        <v>74</v>
      </c>
    </row>
    <row r="13" spans="2:4" ht="12">
      <c r="B13" s="100">
        <v>10608.24</v>
      </c>
      <c r="C13" s="95">
        <v>40549</v>
      </c>
      <c r="D13" t="s">
        <v>74</v>
      </c>
    </row>
    <row r="14" spans="1:4" ht="12">
      <c r="A14" s="20"/>
      <c r="B14" s="103">
        <v>6030.25</v>
      </c>
      <c r="C14" s="95">
        <v>40563</v>
      </c>
      <c r="D14" t="s">
        <v>74</v>
      </c>
    </row>
    <row r="15" spans="1:4" ht="12">
      <c r="A15" s="20"/>
      <c r="B15" s="104">
        <v>12961.25</v>
      </c>
      <c r="C15" s="95">
        <v>40661</v>
      </c>
      <c r="D15" t="s">
        <v>76</v>
      </c>
    </row>
    <row r="16" spans="1:4" ht="12">
      <c r="A16" s="20"/>
      <c r="B16" s="94">
        <v>1287.1</v>
      </c>
      <c r="C16" s="95">
        <v>40633</v>
      </c>
      <c r="D16" t="s">
        <v>74</v>
      </c>
    </row>
    <row r="17" spans="1:4" ht="12">
      <c r="A17" s="20"/>
      <c r="B17" s="94">
        <v>7222.15</v>
      </c>
      <c r="C17" s="95">
        <v>40717</v>
      </c>
      <c r="D17" t="s">
        <v>76</v>
      </c>
    </row>
    <row r="18" spans="1:4" ht="12">
      <c r="A18" s="20"/>
      <c r="B18" s="94">
        <v>3793.31</v>
      </c>
      <c r="C18" s="95">
        <v>40717</v>
      </c>
      <c r="D18" t="s">
        <v>76</v>
      </c>
    </row>
    <row r="19" spans="1:4" ht="12">
      <c r="A19" s="20"/>
      <c r="B19" s="94">
        <v>2123</v>
      </c>
      <c r="C19" s="95">
        <v>40737</v>
      </c>
      <c r="D19" t="s">
        <v>76</v>
      </c>
    </row>
    <row r="20" spans="1:3" ht="12" hidden="1">
      <c r="A20" s="20"/>
      <c r="B20" s="94"/>
      <c r="C20" s="95"/>
    </row>
    <row r="21" spans="1:3" ht="12" hidden="1">
      <c r="A21" s="20"/>
      <c r="B21" s="94"/>
      <c r="C21" s="95"/>
    </row>
    <row r="22" spans="1:2" ht="12">
      <c r="A22" s="20"/>
      <c r="B22" s="106"/>
    </row>
    <row r="23" spans="1:2" ht="12">
      <c r="A23" s="107" t="s">
        <v>32</v>
      </c>
      <c r="B23" s="111">
        <f>SUM(B4:B22)</f>
        <v>80869.75</v>
      </c>
    </row>
    <row r="27" spans="1:4" ht="12">
      <c r="A27" s="109" t="s">
        <v>9</v>
      </c>
      <c r="B27" s="96">
        <v>1091.5</v>
      </c>
      <c r="C27" s="113">
        <v>40570</v>
      </c>
      <c r="D27" t="s">
        <v>76</v>
      </c>
    </row>
    <row r="28" spans="2:4" ht="12">
      <c r="B28" s="96">
        <v>1293.9</v>
      </c>
      <c r="C28" s="113">
        <v>40577</v>
      </c>
      <c r="D28" t="s">
        <v>76</v>
      </c>
    </row>
    <row r="29" spans="2:4" ht="12">
      <c r="B29" s="96">
        <v>3540</v>
      </c>
      <c r="C29" s="113">
        <v>40577</v>
      </c>
      <c r="D29" t="s">
        <v>76</v>
      </c>
    </row>
    <row r="30" spans="2:4" ht="12">
      <c r="B30" s="96">
        <v>3722.8</v>
      </c>
      <c r="C30" s="113">
        <v>40633</v>
      </c>
      <c r="D30" t="s">
        <v>76</v>
      </c>
    </row>
    <row r="31" spans="2:4" ht="12">
      <c r="B31" s="96">
        <v>272.4</v>
      </c>
      <c r="C31" s="113">
        <v>40675</v>
      </c>
      <c r="D31" t="s">
        <v>76</v>
      </c>
    </row>
    <row r="32" spans="2:4" ht="12">
      <c r="B32" s="96">
        <v>6283.5</v>
      </c>
      <c r="C32" s="113">
        <v>40675</v>
      </c>
      <c r="D32" t="s">
        <v>76</v>
      </c>
    </row>
    <row r="33" spans="2:4" ht="12">
      <c r="B33" s="96">
        <v>15706</v>
      </c>
      <c r="C33" s="113">
        <v>40717</v>
      </c>
      <c r="D33" t="s">
        <v>76</v>
      </c>
    </row>
    <row r="34" spans="2:4" ht="12">
      <c r="B34" s="96">
        <v>8491.9</v>
      </c>
      <c r="C34" s="113">
        <v>40751</v>
      </c>
      <c r="D34" t="s">
        <v>76</v>
      </c>
    </row>
    <row r="35" spans="2:4" ht="12">
      <c r="B35" s="129">
        <v>12668.8</v>
      </c>
      <c r="C35" s="113">
        <v>40751</v>
      </c>
      <c r="D35" t="s">
        <v>76</v>
      </c>
    </row>
    <row r="36" spans="2:3" ht="12" hidden="1">
      <c r="B36" s="96"/>
      <c r="C36" s="113"/>
    </row>
    <row r="37" spans="2:3" ht="12" hidden="1">
      <c r="B37" s="19"/>
      <c r="C37" s="114"/>
    </row>
    <row r="38" spans="1:3" ht="12">
      <c r="A38" s="107" t="s">
        <v>33</v>
      </c>
      <c r="B38" s="111">
        <f>SUM(B27:B37)</f>
        <v>53070.8</v>
      </c>
      <c r="C38" s="114"/>
    </row>
    <row r="40" spans="1:4" ht="15.75" thickBot="1">
      <c r="A40" s="110" t="s">
        <v>31</v>
      </c>
      <c r="B40" s="112">
        <f>B23+B38</f>
        <v>133940.55</v>
      </c>
      <c r="D40" s="128">
        <f>B40-JC!H67</f>
        <v>0</v>
      </c>
    </row>
    <row r="41" ht="12.75" thickTop="1"/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8.8515625" defaultRowHeight="12.75"/>
  <cols>
    <col min="1" max="1" width="15.421875" style="0" bestFit="1" customWidth="1"/>
    <col min="2" max="2" width="14.00390625" style="0" bestFit="1" customWidth="1"/>
  </cols>
  <sheetData>
    <row r="1" spans="1:4" ht="15">
      <c r="A1" s="37" t="s">
        <v>25</v>
      </c>
      <c r="B1" s="120" t="s">
        <v>38</v>
      </c>
      <c r="C1" s="20"/>
      <c r="D1" s="20"/>
    </row>
    <row r="2" spans="1:4" ht="12">
      <c r="A2" s="124" t="s">
        <v>90</v>
      </c>
      <c r="B2" s="137">
        <v>26662.12</v>
      </c>
      <c r="C2" s="128"/>
      <c r="D2" s="128"/>
    </row>
    <row r="3" spans="2:4" ht="12">
      <c r="B3" s="101"/>
      <c r="C3" s="128"/>
      <c r="D3" s="128"/>
    </row>
    <row r="4" spans="1:5" ht="12.75" thickBot="1">
      <c r="A4" t="s">
        <v>40</v>
      </c>
      <c r="B4" s="138">
        <f>B2</f>
        <v>26662.12</v>
      </c>
      <c r="C4" s="128"/>
      <c r="D4" s="128"/>
      <c r="E4" s="123">
        <f>B4-JC!H55</f>
        <v>0</v>
      </c>
    </row>
    <row r="5" spans="2:4" ht="12.75" thickTop="1">
      <c r="B5" s="128"/>
      <c r="C5" s="128"/>
      <c r="D5" s="128"/>
    </row>
    <row r="6" spans="2:4" ht="12">
      <c r="B6" s="128"/>
      <c r="C6" s="128"/>
      <c r="D6" s="128"/>
    </row>
    <row r="7" spans="2:4" ht="12">
      <c r="B7" s="128"/>
      <c r="C7" s="128"/>
      <c r="D7" s="128"/>
    </row>
    <row r="8" spans="2:4" ht="12">
      <c r="B8" s="128"/>
      <c r="C8" s="128"/>
      <c r="D8" s="128"/>
    </row>
    <row r="9" spans="2:4" ht="12">
      <c r="B9" s="128"/>
      <c r="C9" s="128"/>
      <c r="D9" s="128"/>
    </row>
    <row r="10" spans="2:4" ht="12">
      <c r="B10" s="128"/>
      <c r="C10" s="128"/>
      <c r="D10" s="128"/>
    </row>
    <row r="11" spans="2:4" ht="12">
      <c r="B11" s="128"/>
      <c r="C11" s="128"/>
      <c r="D11" s="128"/>
    </row>
    <row r="12" spans="2:4" ht="12">
      <c r="B12" s="128"/>
      <c r="C12" s="128"/>
      <c r="D12" s="128"/>
    </row>
    <row r="13" spans="2:4" ht="12">
      <c r="B13" s="128"/>
      <c r="C13" s="128"/>
      <c r="D13" s="128"/>
    </row>
    <row r="14" spans="2:4" ht="12">
      <c r="B14" s="128"/>
      <c r="C14" s="128"/>
      <c r="D14" s="128"/>
    </row>
    <row r="15" spans="2:4" ht="12">
      <c r="B15" s="128"/>
      <c r="C15" s="128"/>
      <c r="D15" s="128"/>
    </row>
    <row r="16" spans="2:4" ht="12">
      <c r="B16" s="128"/>
      <c r="C16" s="128"/>
      <c r="D16" s="128"/>
    </row>
    <row r="17" spans="2:4" ht="12">
      <c r="B17" s="128"/>
      <c r="C17" s="128"/>
      <c r="D17" s="128"/>
    </row>
    <row r="18" spans="2:4" ht="12">
      <c r="B18" s="128"/>
      <c r="C18" s="128"/>
      <c r="D18" s="128"/>
    </row>
    <row r="19" spans="2:4" ht="12">
      <c r="B19" s="128"/>
      <c r="C19" s="128"/>
      <c r="D19" s="128"/>
    </row>
    <row r="20" spans="2:4" ht="12">
      <c r="B20" s="128"/>
      <c r="C20" s="128"/>
      <c r="D20" s="128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8.8515625" defaultRowHeight="12.75"/>
  <cols>
    <col min="1" max="1" width="20.421875" style="0" bestFit="1" customWidth="1"/>
    <col min="2" max="2" width="14.00390625" style="0" bestFit="1" customWidth="1"/>
    <col min="3" max="4" width="9.140625" style="20" customWidth="1"/>
    <col min="5" max="5" width="9.8515625" style="0" bestFit="1" customWidth="1"/>
  </cols>
  <sheetData>
    <row r="1" spans="1:2" s="20" customFormat="1" ht="15">
      <c r="A1" s="37" t="s">
        <v>25</v>
      </c>
      <c r="B1" s="120" t="s">
        <v>38</v>
      </c>
    </row>
    <row r="2" spans="1:4" ht="12">
      <c r="A2" s="125" t="s">
        <v>85</v>
      </c>
      <c r="B2" s="134">
        <v>1529.76</v>
      </c>
      <c r="C2" s="135"/>
      <c r="D2" s="135"/>
    </row>
    <row r="3" spans="1:4" ht="12">
      <c r="A3" s="126" t="s">
        <v>89</v>
      </c>
      <c r="B3" s="130">
        <v>27942.2</v>
      </c>
      <c r="C3" s="136"/>
      <c r="D3" s="135"/>
    </row>
    <row r="4" spans="1:4" ht="12">
      <c r="A4" s="127" t="s">
        <v>91</v>
      </c>
      <c r="B4" s="131">
        <v>2240</v>
      </c>
      <c r="C4" s="136"/>
      <c r="D4" s="135"/>
    </row>
    <row r="5" spans="1:5" ht="12.75" thickBot="1">
      <c r="A5" t="s">
        <v>39</v>
      </c>
      <c r="B5" s="132">
        <f>SUM(B2:B4)</f>
        <v>31711.96</v>
      </c>
      <c r="C5" s="135"/>
      <c r="D5" s="135"/>
      <c r="E5" s="93">
        <f>B5-JC!H56</f>
        <v>0</v>
      </c>
    </row>
    <row r="6" spans="2:4" ht="12.75" thickTop="1">
      <c r="B6" s="133"/>
      <c r="C6" s="135"/>
      <c r="D6" s="135"/>
    </row>
    <row r="7" spans="2:4" ht="12">
      <c r="B7" s="128"/>
      <c r="C7" s="135"/>
      <c r="D7" s="135"/>
    </row>
    <row r="8" spans="2:4" ht="12">
      <c r="B8" s="128"/>
      <c r="C8" s="135"/>
      <c r="D8" s="135"/>
    </row>
    <row r="9" spans="2:4" ht="12">
      <c r="B9" s="128"/>
      <c r="C9" s="135"/>
      <c r="D9" s="135"/>
    </row>
    <row r="10" spans="2:4" ht="12">
      <c r="B10" s="128"/>
      <c r="C10" s="135"/>
      <c r="D10" s="135"/>
    </row>
    <row r="11" spans="2:4" ht="12">
      <c r="B11" s="128"/>
      <c r="C11" s="135"/>
      <c r="D11" s="135"/>
    </row>
    <row r="12" spans="2:4" ht="12">
      <c r="B12" s="128"/>
      <c r="C12" s="135"/>
      <c r="D12" s="135"/>
    </row>
    <row r="13" spans="2:4" ht="12">
      <c r="B13" s="128"/>
      <c r="C13" s="135"/>
      <c r="D13" s="135"/>
    </row>
    <row r="14" spans="2:4" ht="12">
      <c r="B14" s="128"/>
      <c r="C14" s="135"/>
      <c r="D14" s="135"/>
    </row>
    <row r="15" spans="2:4" ht="12">
      <c r="B15" s="128"/>
      <c r="C15" s="135"/>
      <c r="D15" s="135"/>
    </row>
    <row r="16" spans="2:4" ht="12">
      <c r="B16" s="128"/>
      <c r="C16" s="135"/>
      <c r="D16" s="135"/>
    </row>
    <row r="17" spans="2:4" ht="12">
      <c r="B17" s="128"/>
      <c r="C17" s="135"/>
      <c r="D17" s="135"/>
    </row>
    <row r="18" spans="2:4" ht="12">
      <c r="B18" s="128"/>
      <c r="C18" s="135"/>
      <c r="D18" s="135"/>
    </row>
    <row r="19" spans="2:4" ht="12">
      <c r="B19" s="128"/>
      <c r="C19" s="135"/>
      <c r="D19" s="135"/>
    </row>
    <row r="20" spans="2:4" ht="12">
      <c r="B20" s="128"/>
      <c r="C20" s="135"/>
      <c r="D20" s="135"/>
    </row>
    <row r="21" spans="2:4" ht="12">
      <c r="B21" s="128"/>
      <c r="C21" s="135"/>
      <c r="D21" s="135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8.8515625" defaultRowHeight="12.75"/>
  <cols>
    <col min="1" max="1" width="17.7109375" style="0" bestFit="1" customWidth="1"/>
    <col min="2" max="2" width="14.00390625" style="0" bestFit="1" customWidth="1"/>
  </cols>
  <sheetData>
    <row r="1" spans="1:2" ht="15">
      <c r="A1" s="37" t="s">
        <v>25</v>
      </c>
      <c r="B1" s="120" t="s">
        <v>38</v>
      </c>
    </row>
    <row r="2" spans="1:5" ht="12">
      <c r="A2" s="42" t="s">
        <v>87</v>
      </c>
      <c r="B2" s="134">
        <v>35331.39</v>
      </c>
      <c r="C2" s="128"/>
      <c r="D2" s="128"/>
      <c r="E2" s="128"/>
    </row>
    <row r="3" spans="1:5" ht="12.75" thickBot="1">
      <c r="A3" t="s">
        <v>41</v>
      </c>
      <c r="B3" s="132">
        <f>SUM(B2:B2)</f>
        <v>35331.39</v>
      </c>
      <c r="C3" s="128"/>
      <c r="D3" s="128"/>
      <c r="E3" s="128">
        <f>B3-JC!H57</f>
        <v>0</v>
      </c>
    </row>
    <row r="4" spans="2:5" ht="12.75" thickTop="1">
      <c r="B4" s="133"/>
      <c r="C4" s="128"/>
      <c r="D4" s="128"/>
      <c r="E4" s="128"/>
    </row>
    <row r="5" spans="2:5" ht="12">
      <c r="B5" s="128"/>
      <c r="C5" s="128"/>
      <c r="D5" s="128"/>
      <c r="E5" s="128"/>
    </row>
    <row r="6" spans="2:5" ht="12">
      <c r="B6" s="128"/>
      <c r="C6" s="128"/>
      <c r="D6" s="128"/>
      <c r="E6" s="128"/>
    </row>
    <row r="7" spans="2:5" ht="12">
      <c r="B7" s="128"/>
      <c r="C7" s="128"/>
      <c r="D7" s="128"/>
      <c r="E7" s="128"/>
    </row>
    <row r="8" spans="2:5" ht="12">
      <c r="B8" s="128"/>
      <c r="C8" s="128"/>
      <c r="D8" s="128"/>
      <c r="E8" s="128"/>
    </row>
    <row r="9" spans="2:5" ht="12">
      <c r="B9" s="128"/>
      <c r="C9" s="128"/>
      <c r="D9" s="128"/>
      <c r="E9" s="128"/>
    </row>
    <row r="10" spans="2:5" ht="12">
      <c r="B10" s="128"/>
      <c r="C10" s="128"/>
      <c r="D10" s="128"/>
      <c r="E10" s="128"/>
    </row>
    <row r="11" spans="2:5" ht="12">
      <c r="B11" s="128"/>
      <c r="C11" s="128"/>
      <c r="D11" s="128"/>
      <c r="E11" s="128"/>
    </row>
    <row r="12" spans="2:5" ht="12">
      <c r="B12" s="128"/>
      <c r="C12" s="128"/>
      <c r="D12" s="128"/>
      <c r="E12" s="128"/>
    </row>
    <row r="13" spans="2:5" ht="12">
      <c r="B13" s="128"/>
      <c r="C13" s="128"/>
      <c r="D13" s="128"/>
      <c r="E13" s="128"/>
    </row>
    <row r="14" spans="2:5" ht="12">
      <c r="B14" s="128"/>
      <c r="C14" s="128"/>
      <c r="D14" s="128"/>
      <c r="E14" s="128"/>
    </row>
    <row r="15" spans="2:5" ht="12">
      <c r="B15" s="128"/>
      <c r="C15" s="128"/>
      <c r="D15" s="128"/>
      <c r="E15" s="128"/>
    </row>
    <row r="16" spans="2:5" ht="12">
      <c r="B16" s="128"/>
      <c r="C16" s="128"/>
      <c r="D16" s="128"/>
      <c r="E16" s="128"/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8.8515625" defaultRowHeight="12.75"/>
  <cols>
    <col min="1" max="1" width="20.421875" style="0" bestFit="1" customWidth="1"/>
    <col min="2" max="2" width="14.00390625" style="0" bestFit="1" customWidth="1"/>
    <col min="3" max="4" width="9.140625" style="20" customWidth="1"/>
    <col min="5" max="5" width="10.8515625" style="0" bestFit="1" customWidth="1"/>
  </cols>
  <sheetData>
    <row r="1" spans="1:2" s="20" customFormat="1" ht="15">
      <c r="A1" s="37" t="s">
        <v>25</v>
      </c>
      <c r="B1" s="120" t="s">
        <v>38</v>
      </c>
    </row>
    <row r="2" spans="1:4" ht="12">
      <c r="A2" s="139" t="s">
        <v>5</v>
      </c>
      <c r="B2" s="140">
        <v>5274</v>
      </c>
      <c r="C2" s="130"/>
      <c r="D2" s="135"/>
    </row>
    <row r="3" spans="1:4" ht="12">
      <c r="A3" s="139" t="s">
        <v>7</v>
      </c>
      <c r="B3" s="140">
        <v>2250</v>
      </c>
      <c r="C3" s="130"/>
      <c r="D3" s="135"/>
    </row>
    <row r="4" spans="1:4" ht="12">
      <c r="A4" s="139" t="s">
        <v>6</v>
      </c>
      <c r="B4" s="41">
        <v>787.5</v>
      </c>
      <c r="C4" s="130"/>
      <c r="D4" s="135"/>
    </row>
    <row r="5" spans="1:4" ht="12">
      <c r="A5" s="139" t="s">
        <v>11</v>
      </c>
      <c r="B5" s="41">
        <v>4257</v>
      </c>
      <c r="C5" s="130"/>
      <c r="D5" s="135"/>
    </row>
    <row r="6" spans="1:4" ht="12">
      <c r="A6" s="139" t="s">
        <v>26</v>
      </c>
      <c r="B6" s="41">
        <v>2261.25</v>
      </c>
      <c r="C6" s="130"/>
      <c r="D6" s="135"/>
    </row>
    <row r="7" spans="1:4" ht="12">
      <c r="A7" s="122" t="s">
        <v>88</v>
      </c>
      <c r="B7" s="141">
        <v>55.2</v>
      </c>
      <c r="C7" s="130"/>
      <c r="D7" s="135"/>
    </row>
    <row r="8" spans="1:4" ht="12">
      <c r="A8" s="122" t="s">
        <v>92</v>
      </c>
      <c r="B8" s="141">
        <v>682.5</v>
      </c>
      <c r="C8" s="130"/>
      <c r="D8" s="135"/>
    </row>
    <row r="9" spans="1:4" ht="12">
      <c r="A9" s="122" t="s">
        <v>93</v>
      </c>
      <c r="B9" s="141">
        <v>497.91</v>
      </c>
      <c r="C9" s="130"/>
      <c r="D9" s="135"/>
    </row>
    <row r="10" spans="1:4" ht="12">
      <c r="A10" s="122" t="s">
        <v>94</v>
      </c>
      <c r="B10" s="141">
        <v>1400</v>
      </c>
      <c r="C10" s="130"/>
      <c r="D10" s="135"/>
    </row>
    <row r="11" spans="1:4" ht="12">
      <c r="A11" s="142" t="s">
        <v>95</v>
      </c>
      <c r="B11" s="41">
        <v>175</v>
      </c>
      <c r="C11" s="130"/>
      <c r="D11" s="135"/>
    </row>
    <row r="12" spans="1:4" ht="12">
      <c r="A12" s="142" t="s">
        <v>96</v>
      </c>
      <c r="B12" s="41">
        <v>55.24</v>
      </c>
      <c r="C12" s="130"/>
      <c r="D12" s="135"/>
    </row>
    <row r="13" spans="1:4" ht="12">
      <c r="A13" s="142" t="s">
        <v>27</v>
      </c>
      <c r="B13" s="40">
        <v>235</v>
      </c>
      <c r="C13" s="130"/>
      <c r="D13" s="135"/>
    </row>
    <row r="14" spans="1:5" ht="12.75" thickBot="1">
      <c r="A14" t="s">
        <v>47</v>
      </c>
      <c r="B14" s="132">
        <f>SUM(B2:B13)</f>
        <v>17930.600000000002</v>
      </c>
      <c r="C14" s="135"/>
      <c r="D14" s="135"/>
      <c r="E14" s="128">
        <f>B14-JC!H58</f>
        <v>-0.09999999999854481</v>
      </c>
    </row>
    <row r="15" spans="2:4" ht="12.75" thickTop="1">
      <c r="B15" s="133"/>
      <c r="C15" s="135"/>
      <c r="D15" s="135"/>
    </row>
    <row r="16" spans="2:4" ht="12">
      <c r="B16" s="128"/>
      <c r="C16" s="135"/>
      <c r="D16" s="135"/>
    </row>
    <row r="17" spans="2:4" ht="12">
      <c r="B17" s="128"/>
      <c r="C17" s="135"/>
      <c r="D17" s="135"/>
    </row>
    <row r="18" spans="2:4" ht="12">
      <c r="B18" s="128"/>
      <c r="C18" s="135"/>
      <c r="D18" s="135"/>
    </row>
    <row r="19" spans="2:4" ht="12">
      <c r="B19" s="128"/>
      <c r="C19" s="135"/>
      <c r="D19" s="135"/>
    </row>
    <row r="20" spans="2:4" ht="12">
      <c r="B20" s="128"/>
      <c r="C20" s="135"/>
      <c r="D20" s="135"/>
    </row>
    <row r="21" spans="2:4" ht="12">
      <c r="B21" s="128"/>
      <c r="C21" s="135"/>
      <c r="D21" s="135"/>
    </row>
    <row r="22" spans="2:4" ht="12">
      <c r="B22" s="128"/>
      <c r="C22" s="135"/>
      <c r="D22" s="135"/>
    </row>
    <row r="23" spans="2:4" ht="12">
      <c r="B23" s="128"/>
      <c r="C23" s="135"/>
      <c r="D23" s="135"/>
    </row>
    <row r="24" spans="2:4" ht="12">
      <c r="B24" s="128"/>
      <c r="C24" s="135"/>
      <c r="D24" s="135"/>
    </row>
    <row r="25" spans="2:4" ht="12">
      <c r="B25" s="128"/>
      <c r="C25" s="135"/>
      <c r="D25" s="135"/>
    </row>
    <row r="26" spans="2:4" ht="12">
      <c r="B26" s="128"/>
      <c r="C26" s="135"/>
      <c r="D26" s="135"/>
    </row>
    <row r="27" spans="2:4" ht="12">
      <c r="B27" s="128"/>
      <c r="C27" s="135"/>
      <c r="D27" s="135"/>
    </row>
    <row r="28" spans="2:4" ht="12">
      <c r="B28" s="128"/>
      <c r="C28" s="135"/>
      <c r="D28" s="135"/>
    </row>
    <row r="29" spans="2:4" ht="12">
      <c r="B29" s="128"/>
      <c r="C29" s="135"/>
      <c r="D29" s="135"/>
    </row>
    <row r="30" spans="2:4" ht="12">
      <c r="B30" s="128"/>
      <c r="C30" s="135"/>
      <c r="D30" s="135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8.8515625" defaultRowHeight="12.75"/>
  <cols>
    <col min="1" max="1" width="19.7109375" style="0" bestFit="1" customWidth="1"/>
    <col min="2" max="2" width="14.00390625" style="0" bestFit="1" customWidth="1"/>
    <col min="3" max="4" width="8.8515625" style="0" customWidth="1"/>
    <col min="5" max="5" width="10.8515625" style="0" bestFit="1" customWidth="1"/>
  </cols>
  <sheetData>
    <row r="1" spans="1:2" ht="15">
      <c r="A1" s="37" t="s">
        <v>25</v>
      </c>
      <c r="B1" s="120" t="s">
        <v>38</v>
      </c>
    </row>
    <row r="2" spans="1:4" ht="12">
      <c r="A2" s="125" t="s">
        <v>63</v>
      </c>
      <c r="B2" s="134">
        <v>37060</v>
      </c>
      <c r="C2" s="128"/>
      <c r="D2" s="128"/>
    </row>
    <row r="3" spans="1:5" ht="12.75" thickBot="1">
      <c r="A3" t="s">
        <v>42</v>
      </c>
      <c r="B3" s="132">
        <f>SUM(B2:B2)</f>
        <v>37060</v>
      </c>
      <c r="C3" s="128"/>
      <c r="D3" s="128"/>
      <c r="E3" s="93">
        <f>B3-JC!H59</f>
        <v>0</v>
      </c>
    </row>
    <row r="4" spans="2:4" ht="12.75" thickTop="1">
      <c r="B4" s="133"/>
      <c r="C4" s="128"/>
      <c r="D4" s="128"/>
    </row>
    <row r="5" spans="2:4" ht="12">
      <c r="B5" s="128"/>
      <c r="C5" s="128"/>
      <c r="D5" s="128"/>
    </row>
    <row r="6" spans="2:4" ht="12">
      <c r="B6" s="128"/>
      <c r="C6" s="128"/>
      <c r="D6" s="128"/>
    </row>
    <row r="7" spans="2:4" ht="12">
      <c r="B7" s="128"/>
      <c r="C7" s="128"/>
      <c r="D7" s="128"/>
    </row>
    <row r="8" spans="2:4" ht="12">
      <c r="B8" s="128"/>
      <c r="C8" s="128"/>
      <c r="D8" s="128"/>
    </row>
    <row r="9" spans="2:4" ht="12">
      <c r="B9" s="128"/>
      <c r="C9" s="128"/>
      <c r="D9" s="128"/>
    </row>
    <row r="10" spans="2:4" ht="12">
      <c r="B10" s="128"/>
      <c r="C10" s="128"/>
      <c r="D10" s="128"/>
    </row>
    <row r="11" spans="2:4" ht="12">
      <c r="B11" s="128"/>
      <c r="C11" s="128"/>
      <c r="D11" s="128"/>
    </row>
    <row r="12" spans="2:4" ht="12">
      <c r="B12" s="128"/>
      <c r="C12" s="128"/>
      <c r="D12" s="128"/>
    </row>
    <row r="13" spans="2:4" ht="12">
      <c r="B13" s="128"/>
      <c r="C13" s="128"/>
      <c r="D13" s="128"/>
    </row>
    <row r="14" spans="2:4" ht="12">
      <c r="B14" s="128"/>
      <c r="C14" s="128"/>
      <c r="D14" s="128"/>
    </row>
    <row r="15" spans="2:4" ht="12">
      <c r="B15" s="128"/>
      <c r="C15" s="128"/>
      <c r="D15" s="128"/>
    </row>
    <row r="16" spans="2:4" ht="12">
      <c r="B16" s="128"/>
      <c r="C16" s="128"/>
      <c r="D16" s="128"/>
    </row>
    <row r="17" spans="2:4" ht="12">
      <c r="B17" s="128"/>
      <c r="C17" s="128"/>
      <c r="D17" s="128"/>
    </row>
    <row r="18" spans="2:4" ht="12">
      <c r="B18" s="128"/>
      <c r="C18" s="128"/>
      <c r="D18" s="128"/>
    </row>
    <row r="19" spans="2:4" ht="12">
      <c r="B19" s="128"/>
      <c r="C19" s="128"/>
      <c r="D19" s="128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8.8515625" defaultRowHeight="12.75"/>
  <cols>
    <col min="1" max="1" width="19.7109375" style="0" bestFit="1" customWidth="1"/>
    <col min="2" max="2" width="14.00390625" style="0" bestFit="1" customWidth="1"/>
  </cols>
  <sheetData>
    <row r="1" spans="1:2" ht="15">
      <c r="A1" s="37" t="s">
        <v>25</v>
      </c>
      <c r="B1" s="120" t="s">
        <v>38</v>
      </c>
    </row>
    <row r="2" spans="1:3" ht="12">
      <c r="A2" s="125" t="s">
        <v>63</v>
      </c>
      <c r="B2" s="134">
        <v>175866.52</v>
      </c>
      <c r="C2" s="128"/>
    </row>
    <row r="3" spans="1:3" ht="12">
      <c r="A3" s="127"/>
      <c r="B3" s="131"/>
      <c r="C3" s="128"/>
    </row>
    <row r="4" spans="1:5" ht="12.75" thickBot="1">
      <c r="A4" t="s">
        <v>43</v>
      </c>
      <c r="B4" s="132">
        <f>SUM(B2:B3)</f>
        <v>175866.52</v>
      </c>
      <c r="C4" s="128"/>
      <c r="E4" s="93">
        <f>B4-JC!H60</f>
        <v>0</v>
      </c>
    </row>
    <row r="5" spans="2:3" ht="12.75" thickTop="1">
      <c r="B5" s="133"/>
      <c r="C5" s="128"/>
    </row>
    <row r="6" spans="2:3" ht="12">
      <c r="B6" s="128"/>
      <c r="C6" s="128"/>
    </row>
    <row r="7" spans="2:3" ht="12">
      <c r="B7" s="128"/>
      <c r="C7" s="128"/>
    </row>
    <row r="8" spans="2:3" ht="12">
      <c r="B8" s="128"/>
      <c r="C8" s="128"/>
    </row>
    <row r="9" spans="2:3" ht="12">
      <c r="B9" s="128"/>
      <c r="C9" s="128"/>
    </row>
    <row r="10" spans="2:3" ht="12">
      <c r="B10" s="128"/>
      <c r="C10" s="128"/>
    </row>
    <row r="11" spans="2:3" ht="12">
      <c r="B11" s="128"/>
      <c r="C11" s="128"/>
    </row>
    <row r="12" spans="2:3" ht="12">
      <c r="B12" s="128"/>
      <c r="C12" s="128"/>
    </row>
    <row r="13" spans="2:3" ht="12">
      <c r="B13" s="128"/>
      <c r="C13" s="128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8.8515625" defaultRowHeight="12.75"/>
  <cols>
    <col min="1" max="1" width="19.7109375" style="0" bestFit="1" customWidth="1"/>
    <col min="2" max="2" width="14.00390625" style="0" bestFit="1" customWidth="1"/>
  </cols>
  <sheetData>
    <row r="1" spans="1:2" ht="15">
      <c r="A1" s="37" t="s">
        <v>25</v>
      </c>
      <c r="B1" s="120" t="s">
        <v>38</v>
      </c>
    </row>
    <row r="2" spans="1:3" ht="12">
      <c r="A2" s="125"/>
      <c r="B2" s="134"/>
      <c r="C2" s="128"/>
    </row>
    <row r="3" spans="1:3" ht="12">
      <c r="A3" s="121" t="s">
        <v>80</v>
      </c>
      <c r="B3" s="130">
        <v>123300.6</v>
      </c>
      <c r="C3" s="128"/>
    </row>
    <row r="4" spans="1:3" ht="12">
      <c r="A4" s="127"/>
      <c r="B4" s="131"/>
      <c r="C4" s="128"/>
    </row>
    <row r="5" spans="1:5" ht="12.75" thickBot="1">
      <c r="A5" t="s">
        <v>44</v>
      </c>
      <c r="B5" s="132">
        <f>SUM(B2:B4)</f>
        <v>123300.6</v>
      </c>
      <c r="C5" s="128"/>
      <c r="E5" s="93">
        <f>B5-JC!H63</f>
        <v>0</v>
      </c>
    </row>
    <row r="6" spans="2:3" ht="12.75" thickTop="1">
      <c r="B6" s="133"/>
      <c r="C6" s="128"/>
    </row>
    <row r="7" spans="2:3" ht="12">
      <c r="B7" s="128"/>
      <c r="C7" s="128"/>
    </row>
    <row r="8" spans="2:3" ht="12">
      <c r="B8" s="128"/>
      <c r="C8" s="128"/>
    </row>
    <row r="9" spans="2:3" ht="12">
      <c r="B9" s="128"/>
      <c r="C9" s="128"/>
    </row>
    <row r="10" spans="2:3" ht="12">
      <c r="B10" s="128"/>
      <c r="C10" s="128"/>
    </row>
    <row r="11" spans="2:3" ht="12">
      <c r="B11" s="128"/>
      <c r="C11" s="128"/>
    </row>
    <row r="12" spans="2:3" ht="12">
      <c r="B12" s="128"/>
      <c r="C12" s="128"/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8.8515625" defaultRowHeight="12.75"/>
  <cols>
    <col min="1" max="1" width="19.7109375" style="0" bestFit="1" customWidth="1"/>
    <col min="2" max="2" width="14.00390625" style="0" bestFit="1" customWidth="1"/>
  </cols>
  <sheetData>
    <row r="1" spans="1:2" ht="15">
      <c r="A1" s="37" t="s">
        <v>25</v>
      </c>
      <c r="B1" s="120" t="s">
        <v>38</v>
      </c>
    </row>
    <row r="2" spans="1:2" ht="12">
      <c r="A2" s="125"/>
      <c r="B2" s="102"/>
    </row>
    <row r="3" spans="1:2" ht="12">
      <c r="A3" s="121" t="s">
        <v>82</v>
      </c>
      <c r="B3" s="130">
        <v>17943.28</v>
      </c>
    </row>
    <row r="4" spans="1:2" ht="12">
      <c r="A4" s="127"/>
      <c r="B4" s="131"/>
    </row>
    <row r="5" spans="1:5" ht="12.75" thickBot="1">
      <c r="A5" t="s">
        <v>45</v>
      </c>
      <c r="B5" s="132">
        <f>SUM(B2:B4)</f>
        <v>17943.28</v>
      </c>
      <c r="E5" s="93">
        <f>B5-JC!H65</f>
        <v>0</v>
      </c>
    </row>
    <row r="6" ht="12.75" thickTop="1">
      <c r="B6" s="133"/>
    </row>
    <row r="7" ht="12">
      <c r="B7" s="128"/>
    </row>
    <row r="8" ht="12">
      <c r="B8" s="128"/>
    </row>
    <row r="9" ht="12">
      <c r="B9" s="128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Piedmont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Bischel</dc:creator>
  <cp:keywords/>
  <dc:description/>
  <cp:lastModifiedBy>Elizabeth  Abel</cp:lastModifiedBy>
  <cp:lastPrinted>2011-08-03T17:20:58Z</cp:lastPrinted>
  <dcterms:created xsi:type="dcterms:W3CDTF">2009-09-08T21:40:07Z</dcterms:created>
  <dcterms:modified xsi:type="dcterms:W3CDTF">2011-08-18T02:28:49Z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